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h\hoi nghi thuc day de an hop tai chinh phu 2024\phat hanh\"/>
    </mc:Choice>
  </mc:AlternateContent>
  <bookViews>
    <workbookView xWindow="-120" yWindow="120" windowWidth="20640" windowHeight="11520"/>
  </bookViews>
  <sheets>
    <sheet name="Số liệu" sheetId="17" r:id="rId1"/>
  </sheets>
  <externalReferences>
    <externalReference r:id="rId2"/>
  </externalReferences>
  <definedNames>
    <definedName name="_xlnm.Print_Area" localSheetId="0">'Số liệu'!$A$1:$M$70</definedName>
    <definedName name="_xlnm.Print_Titles" localSheetId="0">'Số liệu'!$3:$6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7" l="1"/>
  <c r="C7" i="17"/>
  <c r="J29" i="17" l="1"/>
  <c r="H29" i="17"/>
  <c r="K42" i="17"/>
  <c r="L42" i="17"/>
  <c r="G42" i="17"/>
  <c r="H42" i="17"/>
  <c r="G29" i="17"/>
  <c r="F8" i="17" l="1"/>
  <c r="I29" i="17" l="1"/>
  <c r="F32" i="17" l="1"/>
  <c r="F70" i="17" l="1"/>
  <c r="F69" i="17"/>
  <c r="F68" i="17"/>
  <c r="F67" i="17"/>
  <c r="F66" i="17"/>
  <c r="F65" i="17"/>
  <c r="F64" i="17"/>
  <c r="F63" i="17"/>
  <c r="F62" i="17"/>
  <c r="F61" i="17"/>
  <c r="F60" i="17"/>
  <c r="F59" i="17"/>
  <c r="F57" i="17"/>
  <c r="F56" i="17"/>
  <c r="F55" i="17"/>
  <c r="F53" i="17"/>
  <c r="F52" i="17"/>
  <c r="F51" i="17"/>
  <c r="F50" i="17"/>
  <c r="F49" i="17"/>
  <c r="F48" i="17"/>
  <c r="F47" i="17"/>
  <c r="F45" i="17"/>
  <c r="F44" i="17"/>
  <c r="F43" i="17"/>
  <c r="F42" i="17"/>
  <c r="F41" i="17"/>
  <c r="F40" i="17"/>
  <c r="F39" i="17"/>
  <c r="F38" i="17"/>
  <c r="F37" i="17"/>
  <c r="F36" i="17"/>
  <c r="F35" i="17"/>
  <c r="F33" i="17"/>
  <c r="F31" i="17"/>
  <c r="F30" i="17"/>
  <c r="F29" i="17"/>
  <c r="F28" i="17"/>
  <c r="F27" i="17"/>
  <c r="F26" i="17"/>
  <c r="F25" i="17"/>
  <c r="F24" i="17"/>
  <c r="F23" i="17"/>
  <c r="F22" i="17"/>
  <c r="F21" i="17"/>
  <c r="F19" i="17"/>
  <c r="F18" i="17"/>
  <c r="F17" i="17"/>
  <c r="F16" i="17"/>
  <c r="F15" i="17"/>
  <c r="F14" i="17"/>
  <c r="F13" i="17"/>
  <c r="F12" i="17"/>
  <c r="F11" i="17"/>
  <c r="F10" i="17"/>
  <c r="F9" i="17"/>
  <c r="F7" i="17" l="1"/>
  <c r="E7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7" i="17"/>
  <c r="M26" i="17"/>
  <c r="M25" i="17"/>
  <c r="M24" i="17"/>
  <c r="M23" i="17"/>
  <c r="M21" i="17"/>
  <c r="M20" i="17"/>
  <c r="M19" i="17"/>
  <c r="M17" i="17"/>
  <c r="M16" i="17"/>
  <c r="M15" i="17"/>
  <c r="M14" i="17"/>
  <c r="M13" i="17"/>
  <c r="M12" i="17"/>
  <c r="M11" i="17"/>
  <c r="M10" i="17"/>
  <c r="M9" i="17"/>
  <c r="M8" i="17"/>
  <c r="H69" i="17" l="1"/>
  <c r="G69" i="17"/>
  <c r="H59" i="17"/>
  <c r="G59" i="17"/>
  <c r="H56" i="17"/>
  <c r="G56" i="17"/>
  <c r="J53" i="17"/>
  <c r="I53" i="17"/>
  <c r="J52" i="17"/>
  <c r="I52" i="17"/>
  <c r="I51" i="17"/>
  <c r="G50" i="17"/>
  <c r="M50" i="17"/>
  <c r="K50" i="17"/>
  <c r="H49" i="17"/>
  <c r="G49" i="17"/>
  <c r="H45" i="17"/>
  <c r="G45" i="17"/>
  <c r="G43" i="17"/>
  <c r="H36" i="17"/>
  <c r="G36" i="17"/>
  <c r="J34" i="17"/>
  <c r="I34" i="17"/>
  <c r="I33" i="17"/>
  <c r="J30" i="17"/>
  <c r="I30" i="17"/>
  <c r="M28" i="17"/>
  <c r="M22" i="17"/>
  <c r="H20" i="17"/>
  <c r="G20" i="17"/>
  <c r="L18" i="17"/>
  <c r="K18" i="17"/>
  <c r="K7" i="17" s="1"/>
  <c r="M18" i="17" l="1"/>
  <c r="H48" i="17"/>
  <c r="G48" i="17"/>
  <c r="I7" i="17"/>
  <c r="G7" i="17" l="1"/>
  <c r="O7" i="17" s="1"/>
  <c r="H10" i="17"/>
  <c r="H7" i="17" s="1"/>
  <c r="J66" i="17"/>
  <c r="J7" i="17" s="1"/>
  <c r="O8" i="17" s="1"/>
  <c r="L49" i="17"/>
  <c r="L7" i="17" s="1"/>
  <c r="M7" i="17" s="1"/>
  <c r="H33" i="17"/>
  <c r="H60" i="17"/>
  <c r="M49" i="17" l="1"/>
</calcChain>
</file>

<file path=xl/sharedStrings.xml><?xml version="1.0" encoding="utf-8"?>
<sst xmlns="http://schemas.openxmlformats.org/spreadsheetml/2006/main" count="96" uniqueCount="83">
  <si>
    <t>(1)</t>
  </si>
  <si>
    <t>(2)</t>
  </si>
  <si>
    <t>Sơn La</t>
  </si>
  <si>
    <t>Phú Thọ</t>
  </si>
  <si>
    <t>Hải Dương</t>
  </si>
  <si>
    <t>Hải Phòng</t>
  </si>
  <si>
    <t>Thanh Hóa</t>
  </si>
  <si>
    <t>Hà Tĩnh</t>
  </si>
  <si>
    <t>Cần Thơ</t>
  </si>
  <si>
    <t>Cà Mau</t>
  </si>
  <si>
    <t>Sóc Trăng</t>
  </si>
  <si>
    <t>Bắc Ninh</t>
  </si>
  <si>
    <t>Đồng Tháp</t>
  </si>
  <si>
    <t>Vĩnh Phúc</t>
  </si>
  <si>
    <t>An Giang</t>
  </si>
  <si>
    <t>Hậu Giang</t>
  </si>
  <si>
    <t>Long An</t>
  </si>
  <si>
    <t>Vĩnh Long</t>
  </si>
  <si>
    <t>Hòa Bình</t>
  </si>
  <si>
    <t>Cao Bằng</t>
  </si>
  <si>
    <t>Quảng Ninh</t>
  </si>
  <si>
    <t>Trà Vinh</t>
  </si>
  <si>
    <t>Quảng Nam</t>
  </si>
  <si>
    <t>Lâm Đồng</t>
  </si>
  <si>
    <t>Bình Định</t>
  </si>
  <si>
    <t>Thái Nguyên</t>
  </si>
  <si>
    <t>Hà Nam</t>
  </si>
  <si>
    <t>Ninh Bình</t>
  </si>
  <si>
    <t>Hà Giang</t>
  </si>
  <si>
    <t>Lạng Sơn</t>
  </si>
  <si>
    <t>Nam Định</t>
  </si>
  <si>
    <t>Bình Phước</t>
  </si>
  <si>
    <t>Bà Rịa - Vũng Tàu</t>
  </si>
  <si>
    <t>Khánh Hòa</t>
  </si>
  <si>
    <t>Thừa Thiên Huế</t>
  </si>
  <si>
    <t>Nghệ An</t>
  </si>
  <si>
    <t>Quảng Ngãi</t>
  </si>
  <si>
    <t>Bình Thuận</t>
  </si>
  <si>
    <t>Đà Nẵng</t>
  </si>
  <si>
    <t>Đồng Nai</t>
  </si>
  <si>
    <t>Hồ Chí Minh</t>
  </si>
  <si>
    <t>Thái Bình</t>
  </si>
  <si>
    <t>Kiên Giang</t>
  </si>
  <si>
    <t>Bình Dương</t>
  </si>
  <si>
    <t>Ninh Thuận</t>
  </si>
  <si>
    <t>Kon Tum</t>
  </si>
  <si>
    <t>Phú Yên</t>
  </si>
  <si>
    <t>Lào Cai</t>
  </si>
  <si>
    <t>Bạc Liêu</t>
  </si>
  <si>
    <t>Hưng Yên</t>
  </si>
  <si>
    <t>Bắc Giang</t>
  </si>
  <si>
    <t>Gia Lai</t>
  </si>
  <si>
    <t>Bến Tre</t>
  </si>
  <si>
    <t>Tây Ninh</t>
  </si>
  <si>
    <t>Lai Châu</t>
  </si>
  <si>
    <t>Điện Biên</t>
  </si>
  <si>
    <t>Yên Bái</t>
  </si>
  <si>
    <t>Quảng Bình</t>
  </si>
  <si>
    <t>Hà Nội</t>
  </si>
  <si>
    <t>Tuyên Quang</t>
  </si>
  <si>
    <t>Quảng Trị</t>
  </si>
  <si>
    <t>Tiền Giang</t>
  </si>
  <si>
    <t>STT</t>
  </si>
  <si>
    <t>Bắc Kạn</t>
  </si>
  <si>
    <t>Đắk Lắk</t>
  </si>
  <si>
    <t>Đắk Nông</t>
  </si>
  <si>
    <t xml:space="preserve">Dự án đã có chủ trương đầu tư nhưng chưa triển khai đầu tư xây dựng </t>
  </si>
  <si>
    <t>Địa phương</t>
  </si>
  <si>
    <r>
      <t xml:space="preserve">Số dự án
 </t>
    </r>
    <r>
      <rPr>
        <sz val="14"/>
        <rFont val="Times New Roman"/>
        <family val="1"/>
      </rPr>
      <t>(dự án)</t>
    </r>
  </si>
  <si>
    <r>
      <t xml:space="preserve">Số lượng
</t>
    </r>
    <r>
      <rPr>
        <sz val="14"/>
        <rFont val="Times New Roman"/>
        <family val="1"/>
      </rPr>
      <t>(căn hộ)</t>
    </r>
  </si>
  <si>
    <t xml:space="preserve">Tổng </t>
  </si>
  <si>
    <t>Dự án đang triển khai đầu tư xây dựng</t>
  </si>
  <si>
    <t>Kế hoạch theo Đề án giai đoạn 2021-2025</t>
  </si>
  <si>
    <t>Dự án đã cấp phép, khởi công xây dựng</t>
  </si>
  <si>
    <t>Quy hoạch quỹ đất nhà ở xã hội 
(ha)</t>
  </si>
  <si>
    <t xml:space="preserve">Phụ lục 
TỔNG HỢP SỐ LIỆU NHÀ Ở XÃ HỘI TRÊN ĐỊA BÀN CẢ NƯỚC
</t>
  </si>
  <si>
    <t>trao đổi a Hưng, A Vinh chốt số ngày 14/3/2024</t>
  </si>
  <si>
    <t>Dự án đã hoàn thành giai đoạn 2021-nay</t>
  </si>
  <si>
    <t>-</t>
  </si>
  <si>
    <t>Tỷ lệ hoàn thành giai đoạn 2021-nay so với mục tiêu đến năm 2025 (%)</t>
  </si>
  <si>
    <t>Nhu cầu nhà ở xã hội theo Đề án (căn)</t>
  </si>
  <si>
    <t>Giai đoạn 2021-2025</t>
  </si>
  <si>
    <t>Giai đoạn 2026-2030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</si>
</sst>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165" fontId="4" fillId="0" borderId="0" xfId="2" applyNumberFormat="1" applyFont="1" applyFill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37" fontId="3" fillId="0" borderId="1" xfId="1" applyNumberFormat="1" applyFont="1" applyFill="1" applyBorder="1" applyAlignment="1">
      <alignment horizontal="center" vertical="center" wrapText="1"/>
    </xf>
    <xf numFmtId="37" fontId="3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3" fontId="4" fillId="0" borderId="1" xfId="2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37" fontId="3" fillId="0" borderId="1" xfId="0" applyNumberFormat="1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/>
    <xf numFmtId="0" fontId="5" fillId="0" borderId="0" xfId="0" applyFont="1" applyFill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6" fontId="6" fillId="0" borderId="1" xfId="2" applyNumberFormat="1" applyFont="1" applyFill="1" applyBorder="1" applyAlignment="1">
      <alignment horizontal="center" vertical="center"/>
    </xf>
    <xf numFmtId="37" fontId="6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3" applyFont="1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3 4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2024/&#272;&#7873;%20&#225;n%2001%20tri&#7879;u%20c&#259;n%20h&#7897;/Ph&#7909;%20l&#7909;c%20v&#7883;%20tr&#237;%20qu&#7929;%20&#273;&#7845;t-quy%20ho&#7841;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chia DA độc lập và 20% "/>
      <sheetName val="bảng tổng"/>
    </sheetNames>
    <sheetDataSet>
      <sheetData sheetId="0">
        <row r="1">
          <cell r="D1">
            <v>0</v>
          </cell>
        </row>
        <row r="11">
          <cell r="D11">
            <v>351.76</v>
          </cell>
        </row>
        <row r="14">
          <cell r="D14">
            <v>92.89</v>
          </cell>
        </row>
        <row r="17">
          <cell r="D17">
            <v>49.24</v>
          </cell>
        </row>
        <row r="20">
          <cell r="D20">
            <v>112.95</v>
          </cell>
        </row>
        <row r="23">
          <cell r="D23">
            <v>0</v>
          </cell>
        </row>
        <row r="26">
          <cell r="D26">
            <v>375.17000000000007</v>
          </cell>
        </row>
        <row r="29">
          <cell r="D29">
            <v>60</v>
          </cell>
        </row>
        <row r="32">
          <cell r="D32">
            <v>51.8</v>
          </cell>
        </row>
        <row r="35">
          <cell r="D35">
            <v>63.94</v>
          </cell>
        </row>
        <row r="38">
          <cell r="D38">
            <v>105.82</v>
          </cell>
        </row>
        <row r="47">
          <cell r="D47">
            <v>0</v>
          </cell>
        </row>
        <row r="50">
          <cell r="D50">
            <v>0</v>
          </cell>
        </row>
        <row r="53">
          <cell r="D53">
            <v>28.900000000000002</v>
          </cell>
        </row>
        <row r="56">
          <cell r="D56">
            <v>38.200000000000003</v>
          </cell>
        </row>
        <row r="59">
          <cell r="D59">
            <v>0</v>
          </cell>
        </row>
        <row r="62">
          <cell r="D62">
            <v>106.02</v>
          </cell>
        </row>
        <row r="65">
          <cell r="D65">
            <v>2.5</v>
          </cell>
        </row>
        <row r="68">
          <cell r="D68">
            <v>38.200000000000003</v>
          </cell>
        </row>
        <row r="71">
          <cell r="D71">
            <v>118.96000000000001</v>
          </cell>
        </row>
        <row r="74">
          <cell r="D74">
            <v>0</v>
          </cell>
        </row>
        <row r="80">
          <cell r="D80">
            <v>29.08</v>
          </cell>
        </row>
        <row r="83">
          <cell r="D83">
            <v>21</v>
          </cell>
        </row>
        <row r="86">
          <cell r="D86">
            <v>18.53</v>
          </cell>
        </row>
        <row r="92">
          <cell r="D92">
            <v>99.5</v>
          </cell>
        </row>
        <row r="95">
          <cell r="D95">
            <v>101.1</v>
          </cell>
        </row>
        <row r="98">
          <cell r="D98">
            <v>123.31</v>
          </cell>
        </row>
        <row r="101">
          <cell r="D101">
            <v>183.12</v>
          </cell>
        </row>
        <row r="104">
          <cell r="D104">
            <v>15.05</v>
          </cell>
        </row>
        <row r="107">
          <cell r="D107">
            <v>99.23</v>
          </cell>
        </row>
        <row r="110">
          <cell r="D110">
            <v>329.78</v>
          </cell>
        </row>
        <row r="113">
          <cell r="D113">
            <v>85.22</v>
          </cell>
        </row>
        <row r="116">
          <cell r="D116">
            <v>12.489999999999998</v>
          </cell>
        </row>
        <row r="119">
          <cell r="D119">
            <v>5.3719999999999999</v>
          </cell>
        </row>
        <row r="125">
          <cell r="D125">
            <v>43.59</v>
          </cell>
        </row>
        <row r="128">
          <cell r="D128">
            <v>0</v>
          </cell>
        </row>
        <row r="131">
          <cell r="D131">
            <v>15.98</v>
          </cell>
        </row>
        <row r="134">
          <cell r="D134">
            <v>61.99</v>
          </cell>
        </row>
        <row r="140">
          <cell r="D140">
            <v>18.808999999999997</v>
          </cell>
        </row>
        <row r="143">
          <cell r="D143">
            <v>2</v>
          </cell>
        </row>
        <row r="146">
          <cell r="D146">
            <v>0</v>
          </cell>
        </row>
        <row r="149">
          <cell r="D149">
            <v>0</v>
          </cell>
        </row>
        <row r="152">
          <cell r="D152">
            <v>690.26</v>
          </cell>
        </row>
        <row r="155">
          <cell r="D155">
            <v>66.8</v>
          </cell>
        </row>
        <row r="158">
          <cell r="D158">
            <v>38.393679999999996</v>
          </cell>
        </row>
        <row r="161">
          <cell r="D161">
            <v>131.4074</v>
          </cell>
        </row>
        <row r="164">
          <cell r="D164">
            <v>1.2948</v>
          </cell>
        </row>
        <row r="167">
          <cell r="D167">
            <v>8.65</v>
          </cell>
        </row>
        <row r="170">
          <cell r="D170">
            <v>171.29</v>
          </cell>
        </row>
        <row r="173">
          <cell r="D173">
            <v>63.897000000000006</v>
          </cell>
        </row>
        <row r="179">
          <cell r="D179">
            <v>0</v>
          </cell>
        </row>
        <row r="182">
          <cell r="D182">
            <v>103.72000000000001</v>
          </cell>
        </row>
        <row r="185">
          <cell r="D185">
            <v>1.23</v>
          </cell>
        </row>
        <row r="188">
          <cell r="D188">
            <v>14.2</v>
          </cell>
        </row>
        <row r="191">
          <cell r="D191">
            <v>27.599999999999998</v>
          </cell>
        </row>
        <row r="194">
          <cell r="D194">
            <v>54.800000000000004</v>
          </cell>
        </row>
        <row r="197">
          <cell r="D197">
            <v>0</v>
          </cell>
        </row>
        <row r="204">
          <cell r="D204">
            <v>60.46</v>
          </cell>
        </row>
        <row r="207">
          <cell r="D207">
            <v>0</v>
          </cell>
        </row>
        <row r="210">
          <cell r="D210">
            <v>50.39</v>
          </cell>
        </row>
        <row r="213">
          <cell r="D213">
            <v>24.05</v>
          </cell>
        </row>
        <row r="216">
          <cell r="D216">
            <v>96.881</v>
          </cell>
        </row>
        <row r="219">
          <cell r="D219">
            <v>96.115000000000009</v>
          </cell>
        </row>
        <row r="222">
          <cell r="D222">
            <v>166.1</v>
          </cell>
        </row>
        <row r="225">
          <cell r="D225">
            <v>84.92</v>
          </cell>
        </row>
        <row r="228">
          <cell r="D228">
            <v>34.33</v>
          </cell>
        </row>
        <row r="231">
          <cell r="D231">
            <v>8.6999999999999993</v>
          </cell>
        </row>
        <row r="240">
          <cell r="D240">
            <v>10.69</v>
          </cell>
        </row>
        <row r="243">
          <cell r="D243">
            <v>4.3027999999999995</v>
          </cell>
        </row>
        <row r="246">
          <cell r="D246">
            <v>0</v>
          </cell>
        </row>
        <row r="249">
          <cell r="D249">
            <v>45.629999999999995</v>
          </cell>
        </row>
        <row r="252">
          <cell r="D252">
            <v>338.52699999999999</v>
          </cell>
        </row>
        <row r="255">
          <cell r="D255">
            <v>161.49</v>
          </cell>
        </row>
        <row r="258">
          <cell r="D258">
            <v>11.5</v>
          </cell>
        </row>
        <row r="261">
          <cell r="D261">
            <v>94</v>
          </cell>
        </row>
        <row r="264">
          <cell r="D264">
            <v>29.65</v>
          </cell>
        </row>
        <row r="267">
          <cell r="D267">
            <v>45.006</v>
          </cell>
        </row>
        <row r="273">
          <cell r="D273">
            <v>0</v>
          </cell>
        </row>
        <row r="276">
          <cell r="D276">
            <v>49.19</v>
          </cell>
        </row>
        <row r="279">
          <cell r="D279">
            <v>6.23</v>
          </cell>
        </row>
        <row r="285">
          <cell r="D285">
            <v>77.3</v>
          </cell>
        </row>
        <row r="288">
          <cell r="D288">
            <v>32.799999999999997</v>
          </cell>
        </row>
        <row r="291">
          <cell r="D291">
            <v>21.4</v>
          </cell>
        </row>
        <row r="294">
          <cell r="D294">
            <v>8.35</v>
          </cell>
        </row>
        <row r="297">
          <cell r="D297">
            <v>9.85</v>
          </cell>
        </row>
        <row r="300">
          <cell r="D300">
            <v>13.024000000000001</v>
          </cell>
        </row>
        <row r="303">
          <cell r="D303">
            <v>8.42</v>
          </cell>
        </row>
        <row r="306">
          <cell r="D306">
            <v>25.97</v>
          </cell>
        </row>
        <row r="309">
          <cell r="D309">
            <v>19.61</v>
          </cell>
        </row>
        <row r="312">
          <cell r="D312">
            <v>46.259999999999991</v>
          </cell>
        </row>
        <row r="318">
          <cell r="D318">
            <v>18.809999999999999</v>
          </cell>
        </row>
        <row r="321">
          <cell r="D321">
            <v>25.13</v>
          </cell>
        </row>
        <row r="324">
          <cell r="D324">
            <v>20.329000000000004</v>
          </cell>
        </row>
        <row r="327">
          <cell r="D327">
            <v>388.13</v>
          </cell>
        </row>
        <row r="333">
          <cell r="D333">
            <v>2.0099999999999998</v>
          </cell>
        </row>
        <row r="336">
          <cell r="D336">
            <v>132.24599999999995</v>
          </cell>
        </row>
        <row r="339">
          <cell r="D339">
            <v>19.5</v>
          </cell>
        </row>
        <row r="342">
          <cell r="D342">
            <v>0.69</v>
          </cell>
        </row>
        <row r="345">
          <cell r="D345">
            <v>373.45</v>
          </cell>
        </row>
        <row r="348">
          <cell r="D348">
            <v>0</v>
          </cell>
        </row>
        <row r="351">
          <cell r="D351">
            <v>570.40530000000012</v>
          </cell>
        </row>
        <row r="354">
          <cell r="D354">
            <v>446.05060000000014</v>
          </cell>
        </row>
        <row r="357">
          <cell r="D357">
            <v>18</v>
          </cell>
        </row>
        <row r="360">
          <cell r="D360">
            <v>121.86</v>
          </cell>
        </row>
        <row r="363">
          <cell r="D363">
            <v>0</v>
          </cell>
        </row>
        <row r="366">
          <cell r="D366">
            <v>0</v>
          </cell>
        </row>
        <row r="372">
          <cell r="D372">
            <v>148.41400000000002</v>
          </cell>
        </row>
        <row r="375">
          <cell r="D375">
            <v>90.279999999999987</v>
          </cell>
        </row>
        <row r="378">
          <cell r="D378">
            <v>28.290000000000003</v>
          </cell>
        </row>
        <row r="381">
          <cell r="D381">
            <v>7.13</v>
          </cell>
        </row>
        <row r="384">
          <cell r="D384">
            <v>23.65</v>
          </cell>
        </row>
        <row r="387">
          <cell r="D387">
            <v>0</v>
          </cell>
        </row>
        <row r="390">
          <cell r="D390">
            <v>39.78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pane ySplit="5" topLeftCell="A6" activePane="bottomLeft" state="frozen"/>
      <selection pane="bottomLeft" activeCell="E6" sqref="E6:M6"/>
    </sheetView>
  </sheetViews>
  <sheetFormatPr defaultRowHeight="25.5" customHeight="1" x14ac:dyDescent="0.3"/>
  <cols>
    <col min="1" max="1" width="6.28515625" style="1" customWidth="1"/>
    <col min="2" max="2" width="22.140625" style="1" customWidth="1"/>
    <col min="3" max="4" width="13.42578125" style="1" hidden="1" customWidth="1"/>
    <col min="5" max="5" width="13.42578125" style="1" customWidth="1"/>
    <col min="6" max="6" width="15.85546875" style="1" customWidth="1"/>
    <col min="7" max="7" width="12.7109375" style="1" customWidth="1"/>
    <col min="8" max="9" width="12.5703125" style="1" customWidth="1"/>
    <col min="10" max="10" width="12.7109375" style="1" customWidth="1"/>
    <col min="11" max="12" width="12.140625" style="2" customWidth="1"/>
    <col min="13" max="13" width="14.140625" style="1" customWidth="1"/>
    <col min="14" max="14" width="12.28515625" style="1" customWidth="1"/>
    <col min="15" max="15" width="9.7109375" style="1" bestFit="1" customWidth="1"/>
    <col min="16" max="17" width="9.140625" style="1"/>
    <col min="18" max="18" width="13.7109375" style="1" customWidth="1"/>
    <col min="19" max="16384" width="9.140625" style="1"/>
  </cols>
  <sheetData>
    <row r="1" spans="1:15" ht="64.5" customHeight="1" x14ac:dyDescent="0.3">
      <c r="A1" s="20" t="s">
        <v>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6"/>
      <c r="O1" s="1" t="s">
        <v>76</v>
      </c>
    </row>
    <row r="3" spans="1:15" ht="40.5" customHeight="1" x14ac:dyDescent="0.3">
      <c r="A3" s="22" t="s">
        <v>62</v>
      </c>
      <c r="B3" s="22" t="s">
        <v>67</v>
      </c>
      <c r="C3" s="21" t="s">
        <v>80</v>
      </c>
      <c r="D3" s="21"/>
      <c r="E3" s="21" t="s">
        <v>72</v>
      </c>
      <c r="F3" s="21" t="s">
        <v>74</v>
      </c>
      <c r="G3" s="22" t="s">
        <v>71</v>
      </c>
      <c r="H3" s="22"/>
      <c r="I3" s="22"/>
      <c r="J3" s="22"/>
      <c r="K3" s="21" t="s">
        <v>77</v>
      </c>
      <c r="L3" s="21"/>
      <c r="M3" s="23" t="s">
        <v>79</v>
      </c>
    </row>
    <row r="4" spans="1:15" ht="85.5" customHeight="1" x14ac:dyDescent="0.3">
      <c r="A4" s="22"/>
      <c r="B4" s="22"/>
      <c r="C4" s="21" t="s">
        <v>81</v>
      </c>
      <c r="D4" s="21" t="s">
        <v>82</v>
      </c>
      <c r="E4" s="21"/>
      <c r="F4" s="21"/>
      <c r="G4" s="21" t="s">
        <v>66</v>
      </c>
      <c r="H4" s="21"/>
      <c r="I4" s="21" t="s">
        <v>73</v>
      </c>
      <c r="J4" s="21"/>
      <c r="K4" s="21"/>
      <c r="L4" s="21"/>
      <c r="M4" s="23"/>
    </row>
    <row r="5" spans="1:15" ht="53.25" customHeight="1" x14ac:dyDescent="0.3">
      <c r="A5" s="22"/>
      <c r="B5" s="22"/>
      <c r="C5" s="21"/>
      <c r="D5" s="21"/>
      <c r="E5" s="21"/>
      <c r="F5" s="21"/>
      <c r="G5" s="17" t="s">
        <v>68</v>
      </c>
      <c r="H5" s="17" t="s">
        <v>69</v>
      </c>
      <c r="I5" s="17" t="s">
        <v>68</v>
      </c>
      <c r="J5" s="17" t="s">
        <v>69</v>
      </c>
      <c r="K5" s="17" t="s">
        <v>68</v>
      </c>
      <c r="L5" s="17" t="s">
        <v>69</v>
      </c>
      <c r="M5" s="23"/>
    </row>
    <row r="6" spans="1:15" ht="23.25" customHeight="1" x14ac:dyDescent="0.3">
      <c r="A6" s="5" t="s">
        <v>0</v>
      </c>
      <c r="B6" s="5" t="s">
        <v>1</v>
      </c>
      <c r="C6" s="12">
        <v>-3</v>
      </c>
      <c r="D6" s="12">
        <v>-4</v>
      </c>
      <c r="E6" s="12">
        <v>-3</v>
      </c>
      <c r="F6" s="12">
        <v>-4</v>
      </c>
      <c r="G6" s="6">
        <v>-5</v>
      </c>
      <c r="H6" s="6">
        <v>-6</v>
      </c>
      <c r="I6" s="6">
        <v>-7</v>
      </c>
      <c r="J6" s="6">
        <v>-8</v>
      </c>
      <c r="K6" s="6">
        <v>-9</v>
      </c>
      <c r="L6" s="6">
        <v>-10</v>
      </c>
      <c r="M6" s="6">
        <v>-11</v>
      </c>
    </row>
    <row r="7" spans="1:15" ht="25.5" customHeight="1" x14ac:dyDescent="0.3">
      <c r="A7" s="3"/>
      <c r="B7" s="7" t="s">
        <v>70</v>
      </c>
      <c r="C7" s="11">
        <f>SUM(C8:C70)+1</f>
        <v>1143317</v>
      </c>
      <c r="D7" s="11">
        <f>SUM(D8:D70)+1</f>
        <v>1327896</v>
      </c>
      <c r="E7" s="11">
        <f>SUM(E8:E70)</f>
        <v>428000</v>
      </c>
      <c r="F7" s="11">
        <f>SUM(F8:F70)</f>
        <v>8610.9445799999994</v>
      </c>
      <c r="G7" s="11">
        <f t="shared" ref="G7:J7" si="0">SUM(G8:G70)</f>
        <v>298</v>
      </c>
      <c r="H7" s="11">
        <f>SUM(H8:H70)</f>
        <v>258188</v>
      </c>
      <c r="I7" s="11">
        <f t="shared" si="0"/>
        <v>129</v>
      </c>
      <c r="J7" s="11">
        <f t="shared" si="0"/>
        <v>114934</v>
      </c>
      <c r="K7" s="11">
        <f>SUM(K8:K70)</f>
        <v>72</v>
      </c>
      <c r="L7" s="11">
        <f>SUM(L8:L70)</f>
        <v>38128</v>
      </c>
      <c r="M7" s="13">
        <f t="shared" ref="M7:M38" si="1">L7/E7</f>
        <v>8.9084112149532713E-2</v>
      </c>
      <c r="O7" s="15">
        <f>G7+I7+K7</f>
        <v>499</v>
      </c>
    </row>
    <row r="8" spans="1:15" ht="25.5" customHeight="1" x14ac:dyDescent="0.3">
      <c r="A8" s="3">
        <v>1</v>
      </c>
      <c r="B8" s="4" t="s">
        <v>28</v>
      </c>
      <c r="C8" s="18" t="s">
        <v>78</v>
      </c>
      <c r="D8" s="18" t="s">
        <v>78</v>
      </c>
      <c r="E8" s="10">
        <v>400</v>
      </c>
      <c r="F8" s="10">
        <f>1.17+0.6+1.37</f>
        <v>3.14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3">
        <f t="shared" si="1"/>
        <v>0</v>
      </c>
      <c r="O8" s="15">
        <f>H7+J7+L7</f>
        <v>411250</v>
      </c>
    </row>
    <row r="9" spans="1:15" ht="25.5" customHeight="1" x14ac:dyDescent="0.3">
      <c r="A9" s="3">
        <v>2</v>
      </c>
      <c r="B9" s="4" t="s">
        <v>19</v>
      </c>
      <c r="C9" s="18" t="s">
        <v>78</v>
      </c>
      <c r="D9" s="18" t="s">
        <v>78</v>
      </c>
      <c r="E9" s="10">
        <v>400</v>
      </c>
      <c r="F9" s="10">
        <f>'[1]bảng chia DA độc lập và 20% '!D240+'[1]bảng chia DA độc lập và 20% '!D47</f>
        <v>10.69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3">
        <f t="shared" si="1"/>
        <v>0</v>
      </c>
      <c r="O9" s="15"/>
    </row>
    <row r="10" spans="1:15" ht="25.5" customHeight="1" x14ac:dyDescent="0.3">
      <c r="A10" s="3">
        <v>3</v>
      </c>
      <c r="B10" s="4" t="s">
        <v>47</v>
      </c>
      <c r="C10" s="19">
        <v>10920</v>
      </c>
      <c r="D10" s="18">
        <v>15720</v>
      </c>
      <c r="E10" s="10">
        <v>3200</v>
      </c>
      <c r="F10" s="10">
        <f>'[1]bảng chia DA độc lập và 20% '!D56+'[1]bảng chia DA độc lập và 20% '!D249</f>
        <v>83.83</v>
      </c>
      <c r="G10" s="10">
        <v>2</v>
      </c>
      <c r="H10" s="10">
        <f>745+2192</f>
        <v>2937</v>
      </c>
      <c r="I10" s="10">
        <v>1</v>
      </c>
      <c r="J10" s="10">
        <v>917</v>
      </c>
      <c r="K10" s="10">
        <v>0</v>
      </c>
      <c r="L10" s="10">
        <v>0</v>
      </c>
      <c r="M10" s="13">
        <f t="shared" si="1"/>
        <v>0</v>
      </c>
      <c r="O10" s="15"/>
    </row>
    <row r="11" spans="1:15" ht="25.5" customHeight="1" x14ac:dyDescent="0.3">
      <c r="A11" s="3">
        <v>4</v>
      </c>
      <c r="B11" s="4" t="s">
        <v>63</v>
      </c>
      <c r="C11" s="19">
        <v>300</v>
      </c>
      <c r="D11" s="18">
        <v>500</v>
      </c>
      <c r="E11" s="10">
        <v>200</v>
      </c>
      <c r="F11" s="10">
        <f>'[1]bảng chia DA độc lập và 20% '!D50+'[1]bảng chia DA độc lập và 20% '!D243</f>
        <v>4.3027999999999995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3">
        <f t="shared" si="1"/>
        <v>0</v>
      </c>
    </row>
    <row r="12" spans="1:15" ht="25.5" customHeight="1" x14ac:dyDescent="0.3">
      <c r="A12" s="3">
        <v>5</v>
      </c>
      <c r="B12" s="4" t="s">
        <v>29</v>
      </c>
      <c r="C12" s="19">
        <v>2450</v>
      </c>
      <c r="D12" s="18">
        <v>1550</v>
      </c>
      <c r="E12" s="10">
        <v>1500</v>
      </c>
      <c r="F12" s="10">
        <f>'[1]bảng chia DA độc lập và 20% '!D258+'[1]bảng chia DA độc lập và 20% '!D65</f>
        <v>14</v>
      </c>
      <c r="G12" s="10">
        <v>1</v>
      </c>
      <c r="H12" s="10">
        <v>796</v>
      </c>
      <c r="I12" s="10">
        <v>1</v>
      </c>
      <c r="J12" s="10">
        <v>796</v>
      </c>
      <c r="K12" s="10">
        <v>1</v>
      </c>
      <c r="L12" s="10">
        <v>212</v>
      </c>
      <c r="M12" s="13">
        <f t="shared" si="1"/>
        <v>0.14133333333333334</v>
      </c>
    </row>
    <row r="13" spans="1:15" ht="25.5" customHeight="1" x14ac:dyDescent="0.3">
      <c r="A13" s="3">
        <v>6</v>
      </c>
      <c r="B13" s="4" t="s">
        <v>59</v>
      </c>
      <c r="C13" s="19">
        <v>1895</v>
      </c>
      <c r="D13" s="18">
        <v>2677</v>
      </c>
      <c r="E13" s="10">
        <v>400</v>
      </c>
      <c r="F13" s="10">
        <f>'[1]bảng chia DA độc lập và 20% '!D53+'[1]bảng chia DA độc lập và 20% '!D246</f>
        <v>28.900000000000002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3">
        <f t="shared" si="1"/>
        <v>0</v>
      </c>
    </row>
    <row r="14" spans="1:15" ht="25.5" customHeight="1" x14ac:dyDescent="0.3">
      <c r="A14" s="3">
        <v>7</v>
      </c>
      <c r="B14" s="4" t="s">
        <v>56</v>
      </c>
      <c r="C14" s="19">
        <v>350</v>
      </c>
      <c r="D14" s="18">
        <v>650</v>
      </c>
      <c r="E14" s="10">
        <v>200</v>
      </c>
      <c r="F14" s="10">
        <f>'[1]bảng chia DA độc lập và 20% '!D59+'[1]bảng chia DA độc lập và 20% '!D252</f>
        <v>338.52699999999999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3">
        <f t="shared" si="1"/>
        <v>0</v>
      </c>
    </row>
    <row r="15" spans="1:15" ht="25.5" customHeight="1" x14ac:dyDescent="0.3">
      <c r="A15" s="3">
        <v>8</v>
      </c>
      <c r="B15" s="4" t="s">
        <v>2</v>
      </c>
      <c r="C15" s="10">
        <v>5053</v>
      </c>
      <c r="D15" s="10">
        <v>2850</v>
      </c>
      <c r="E15" s="10">
        <v>1400</v>
      </c>
      <c r="F15" s="10">
        <f>'[1]bảng chia DA độc lập và 20% '!D80+'[1]bảng chia DA độc lập và 20% '!D273</f>
        <v>29.08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3">
        <f t="shared" si="1"/>
        <v>0</v>
      </c>
    </row>
    <row r="16" spans="1:15" ht="25.5" customHeight="1" x14ac:dyDescent="0.3">
      <c r="A16" s="3">
        <v>9</v>
      </c>
      <c r="B16" s="4" t="s">
        <v>3</v>
      </c>
      <c r="C16" s="10">
        <v>9284</v>
      </c>
      <c r="D16" s="10">
        <v>20406</v>
      </c>
      <c r="E16" s="10">
        <v>7000</v>
      </c>
      <c r="F16" s="10">
        <f>'[1]bảng chia DA độc lập và 20% '!D71+'[1]bảng chia DA độc lập và 20% '!D264</f>
        <v>148.61000000000001</v>
      </c>
      <c r="G16" s="10">
        <v>2</v>
      </c>
      <c r="H16" s="10">
        <v>1015</v>
      </c>
      <c r="I16" s="10">
        <v>3</v>
      </c>
      <c r="J16" s="10">
        <v>1055</v>
      </c>
      <c r="K16" s="10">
        <v>2</v>
      </c>
      <c r="L16" s="10">
        <v>335</v>
      </c>
      <c r="M16" s="13">
        <f t="shared" si="1"/>
        <v>4.7857142857142855E-2</v>
      </c>
    </row>
    <row r="17" spans="1:13" ht="25.5" customHeight="1" x14ac:dyDescent="0.3">
      <c r="A17" s="3">
        <v>10</v>
      </c>
      <c r="B17" s="4" t="s">
        <v>49</v>
      </c>
      <c r="C17" s="10">
        <v>17500</v>
      </c>
      <c r="D17" s="10">
        <v>39200</v>
      </c>
      <c r="E17" s="10">
        <v>13100</v>
      </c>
      <c r="F17" s="10">
        <f>'[1]bảng chia DA độc lập và 20% '!D29+'[1]bảng chia DA độc lập và 20% '!D222</f>
        <v>226.1</v>
      </c>
      <c r="G17" s="10">
        <v>6</v>
      </c>
      <c r="H17" s="10">
        <v>12375</v>
      </c>
      <c r="I17" s="10">
        <v>3</v>
      </c>
      <c r="J17" s="10">
        <v>2500</v>
      </c>
      <c r="K17" s="10">
        <v>1</v>
      </c>
      <c r="L17" s="10">
        <v>649</v>
      </c>
      <c r="M17" s="13">
        <f t="shared" si="1"/>
        <v>4.954198473282443E-2</v>
      </c>
    </row>
    <row r="18" spans="1:13" ht="25.5" customHeight="1" x14ac:dyDescent="0.3">
      <c r="A18" s="3">
        <v>11</v>
      </c>
      <c r="B18" s="4" t="s">
        <v>50</v>
      </c>
      <c r="C18" s="10">
        <v>44357</v>
      </c>
      <c r="D18" s="10">
        <v>55571</v>
      </c>
      <c r="E18" s="10">
        <v>33200</v>
      </c>
      <c r="F18" s="10">
        <f>'[1]bảng chia DA độc lập và 20% '!D68+'[1]bảng chia DA độc lập và 20% '!D261</f>
        <v>132.19999999999999</v>
      </c>
      <c r="G18" s="10">
        <v>15</v>
      </c>
      <c r="H18" s="10">
        <v>16348</v>
      </c>
      <c r="I18" s="10">
        <v>5</v>
      </c>
      <c r="J18" s="10">
        <v>12475</v>
      </c>
      <c r="K18" s="10">
        <f>1+2</f>
        <v>3</v>
      </c>
      <c r="L18" s="10">
        <f>114+2297</f>
        <v>2411</v>
      </c>
      <c r="M18" s="13">
        <f t="shared" si="1"/>
        <v>7.2620481927710839E-2</v>
      </c>
    </row>
    <row r="19" spans="1:13" ht="25.5" customHeight="1" x14ac:dyDescent="0.3">
      <c r="A19" s="3">
        <v>12</v>
      </c>
      <c r="B19" s="4" t="s">
        <v>25</v>
      </c>
      <c r="C19" s="10">
        <v>13214</v>
      </c>
      <c r="D19" s="10">
        <v>20731</v>
      </c>
      <c r="E19" s="10">
        <v>8800</v>
      </c>
      <c r="F19" s="10">
        <f>'[1]bảng chia DA độc lập và 20% '!D255+'[1]bảng chia DA độc lập và 20% '!D62</f>
        <v>267.51</v>
      </c>
      <c r="G19" s="10">
        <v>3</v>
      </c>
      <c r="H19" s="10">
        <v>762</v>
      </c>
      <c r="I19" s="10">
        <v>1</v>
      </c>
      <c r="J19" s="10">
        <v>689</v>
      </c>
      <c r="K19" s="10">
        <v>0</v>
      </c>
      <c r="L19" s="10">
        <v>0</v>
      </c>
      <c r="M19" s="13">
        <f t="shared" si="1"/>
        <v>0</v>
      </c>
    </row>
    <row r="20" spans="1:13" ht="25.5" customHeight="1" x14ac:dyDescent="0.3">
      <c r="A20" s="3">
        <v>13</v>
      </c>
      <c r="B20" s="4" t="s">
        <v>27</v>
      </c>
      <c r="C20" s="10">
        <v>1150</v>
      </c>
      <c r="D20" s="10">
        <v>3045</v>
      </c>
      <c r="E20" s="10">
        <v>2300</v>
      </c>
      <c r="F20" s="10">
        <v>61.86</v>
      </c>
      <c r="G20" s="10">
        <f>4+1</f>
        <v>5</v>
      </c>
      <c r="H20" s="10">
        <f>335+448+1757+921+2018</f>
        <v>5479</v>
      </c>
      <c r="I20" s="10">
        <v>0</v>
      </c>
      <c r="J20" s="10">
        <v>0</v>
      </c>
      <c r="K20" s="10">
        <v>0</v>
      </c>
      <c r="L20" s="10">
        <v>0</v>
      </c>
      <c r="M20" s="13">
        <f t="shared" si="1"/>
        <v>0</v>
      </c>
    </row>
    <row r="21" spans="1:13" ht="25.5" customHeight="1" x14ac:dyDescent="0.3">
      <c r="A21" s="3">
        <v>14</v>
      </c>
      <c r="B21" s="4" t="s">
        <v>18</v>
      </c>
      <c r="C21" s="10">
        <v>7090</v>
      </c>
      <c r="D21" s="10">
        <v>11450</v>
      </c>
      <c r="E21" s="10">
        <v>5300</v>
      </c>
      <c r="F21" s="10">
        <f>'[1]bảng chia DA độc lập và 20% '!D83+'[1]bảng chia DA độc lập và 20% '!D276</f>
        <v>70.19</v>
      </c>
      <c r="G21" s="10">
        <v>1</v>
      </c>
      <c r="H21" s="10">
        <v>42</v>
      </c>
      <c r="I21" s="10">
        <v>1</v>
      </c>
      <c r="J21" s="10">
        <v>435</v>
      </c>
      <c r="K21" s="10">
        <v>2</v>
      </c>
      <c r="L21" s="10">
        <v>741</v>
      </c>
      <c r="M21" s="13">
        <f t="shared" si="1"/>
        <v>0.13981132075471697</v>
      </c>
    </row>
    <row r="22" spans="1:13" ht="25.5" customHeight="1" x14ac:dyDescent="0.3">
      <c r="A22" s="3">
        <v>15</v>
      </c>
      <c r="B22" s="4" t="s">
        <v>58</v>
      </c>
      <c r="C22" s="10">
        <v>25000</v>
      </c>
      <c r="D22" s="10">
        <v>111000</v>
      </c>
      <c r="E22" s="10">
        <v>18700</v>
      </c>
      <c r="F22" s="10">
        <f>'[1]bảng chia DA độc lập và 20% '!D11+'[1]bảng chia DA độc lập và 20% '!D204</f>
        <v>412.21999999999997</v>
      </c>
      <c r="G22" s="10">
        <v>28</v>
      </c>
      <c r="H22" s="10">
        <v>22890</v>
      </c>
      <c r="I22" s="10">
        <v>3</v>
      </c>
      <c r="J22" s="10">
        <v>1700</v>
      </c>
      <c r="K22" s="10">
        <v>5</v>
      </c>
      <c r="L22" s="10">
        <v>5200</v>
      </c>
      <c r="M22" s="13">
        <f t="shared" si="1"/>
        <v>0.27807486631016043</v>
      </c>
    </row>
    <row r="23" spans="1:13" ht="25.5" customHeight="1" x14ac:dyDescent="0.3">
      <c r="A23" s="3">
        <v>16</v>
      </c>
      <c r="B23" s="4" t="s">
        <v>30</v>
      </c>
      <c r="C23" s="10">
        <v>5815</v>
      </c>
      <c r="D23" s="10">
        <v>10344</v>
      </c>
      <c r="E23" s="10">
        <v>3400</v>
      </c>
      <c r="F23" s="10">
        <f>'[1]bảng chia DA độc lập và 20% '!D38+'[1]bảng chia DA độc lập và 20% '!D231</f>
        <v>114.52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3">
        <f t="shared" si="1"/>
        <v>0</v>
      </c>
    </row>
    <row r="24" spans="1:13" ht="25.5" customHeight="1" x14ac:dyDescent="0.3">
      <c r="A24" s="3">
        <v>17</v>
      </c>
      <c r="B24" s="4" t="s">
        <v>41</v>
      </c>
      <c r="C24" s="10">
        <v>17750</v>
      </c>
      <c r="D24" s="10" t="s">
        <v>78</v>
      </c>
      <c r="E24" s="10">
        <v>2300</v>
      </c>
      <c r="F24" s="10">
        <f>'[1]bảng chia DA độc lập và 20% '!D32+'[1]bảng chia DA độc lập và 20% '!D225</f>
        <v>136.72</v>
      </c>
      <c r="G24" s="10">
        <v>6</v>
      </c>
      <c r="H24" s="10">
        <v>4058</v>
      </c>
      <c r="I24" s="10">
        <v>1</v>
      </c>
      <c r="J24" s="10">
        <v>498</v>
      </c>
      <c r="K24" s="10">
        <v>0</v>
      </c>
      <c r="L24" s="10">
        <v>0</v>
      </c>
      <c r="M24" s="13">
        <f t="shared" si="1"/>
        <v>0</v>
      </c>
    </row>
    <row r="25" spans="1:13" ht="25.5" customHeight="1" x14ac:dyDescent="0.3">
      <c r="A25" s="3">
        <v>18</v>
      </c>
      <c r="B25" s="4" t="s">
        <v>4</v>
      </c>
      <c r="C25" s="10">
        <v>10130</v>
      </c>
      <c r="D25" s="10">
        <v>16999</v>
      </c>
      <c r="E25" s="10">
        <v>5800</v>
      </c>
      <c r="F25" s="10">
        <f>'[1]bảng chia DA độc lập và 20% '!D216+'[1]bảng chia DA độc lập và 20% '!D23</f>
        <v>96.881</v>
      </c>
      <c r="G25" s="10">
        <v>0</v>
      </c>
      <c r="H25" s="10">
        <v>0</v>
      </c>
      <c r="I25" s="10">
        <v>1</v>
      </c>
      <c r="J25" s="10">
        <v>336</v>
      </c>
      <c r="K25" s="10">
        <v>1</v>
      </c>
      <c r="L25" s="10">
        <v>619</v>
      </c>
      <c r="M25" s="13">
        <f t="shared" si="1"/>
        <v>0.10672413793103448</v>
      </c>
    </row>
    <row r="26" spans="1:13" ht="25.5" customHeight="1" x14ac:dyDescent="0.3">
      <c r="A26" s="3">
        <v>19</v>
      </c>
      <c r="B26" s="4" t="s">
        <v>26</v>
      </c>
      <c r="C26" s="10">
        <v>29537</v>
      </c>
      <c r="D26" s="10">
        <v>41996</v>
      </c>
      <c r="E26" s="10">
        <v>3900</v>
      </c>
      <c r="F26" s="10">
        <f>'[1]bảng chia DA độc lập và 20% '!D35+'[1]bảng chia DA độc lập và 20% '!D228</f>
        <v>98.27</v>
      </c>
      <c r="G26" s="10">
        <v>9</v>
      </c>
      <c r="H26" s="10">
        <v>8759</v>
      </c>
      <c r="I26" s="10">
        <v>4</v>
      </c>
      <c r="J26" s="10">
        <v>4081</v>
      </c>
      <c r="K26" s="10">
        <v>1</v>
      </c>
      <c r="L26" s="10">
        <v>244</v>
      </c>
      <c r="M26" s="13">
        <f t="shared" si="1"/>
        <v>6.2564102564102567E-2</v>
      </c>
    </row>
    <row r="27" spans="1:13" ht="25.5" customHeight="1" x14ac:dyDescent="0.3">
      <c r="A27" s="3">
        <v>20</v>
      </c>
      <c r="B27" s="4" t="s">
        <v>13</v>
      </c>
      <c r="C27" s="10">
        <v>33250</v>
      </c>
      <c r="D27" s="10">
        <v>50750</v>
      </c>
      <c r="E27" s="10">
        <v>8800</v>
      </c>
      <c r="F27" s="10">
        <f>'[1]bảng chia DA độc lập và 20% '!D14+'[1]bảng chia DA độc lập và 20% '!D207</f>
        <v>92.89</v>
      </c>
      <c r="G27" s="10">
        <v>22</v>
      </c>
      <c r="H27" s="10">
        <v>12904</v>
      </c>
      <c r="I27" s="10">
        <v>0</v>
      </c>
      <c r="J27" s="10">
        <v>0</v>
      </c>
      <c r="K27" s="10">
        <v>2</v>
      </c>
      <c r="L27" s="10">
        <v>429</v>
      </c>
      <c r="M27" s="13">
        <f t="shared" si="1"/>
        <v>4.8750000000000002E-2</v>
      </c>
    </row>
    <row r="28" spans="1:13" ht="25.5" customHeight="1" x14ac:dyDescent="0.3">
      <c r="A28" s="3">
        <v>21</v>
      </c>
      <c r="B28" s="4" t="s">
        <v>11</v>
      </c>
      <c r="C28" s="10">
        <v>54526</v>
      </c>
      <c r="D28" s="10">
        <v>73801</v>
      </c>
      <c r="E28" s="10">
        <v>30700</v>
      </c>
      <c r="F28" s="10">
        <f>'[1]bảng chia DA độc lập và 20% '!D210+'[1]bảng chia DA độc lập và 20% '!D17</f>
        <v>99.63</v>
      </c>
      <c r="G28" s="10">
        <v>1</v>
      </c>
      <c r="H28" s="10">
        <v>320</v>
      </c>
      <c r="I28" s="10">
        <v>15</v>
      </c>
      <c r="J28" s="10">
        <v>10500</v>
      </c>
      <c r="K28" s="10">
        <v>10</v>
      </c>
      <c r="L28" s="10">
        <v>6000</v>
      </c>
      <c r="M28" s="13">
        <f t="shared" si="1"/>
        <v>0.19543973941368079</v>
      </c>
    </row>
    <row r="29" spans="1:13" ht="25.5" customHeight="1" x14ac:dyDescent="0.3">
      <c r="A29" s="3">
        <v>22</v>
      </c>
      <c r="B29" s="4" t="s">
        <v>5</v>
      </c>
      <c r="C29" s="10">
        <v>26000</v>
      </c>
      <c r="D29" s="10">
        <v>26700</v>
      </c>
      <c r="E29" s="10">
        <v>15400</v>
      </c>
      <c r="F29" s="10">
        <f>'[1]bảng chia DA độc lập và 20% '!D26+'[1]bảng chia DA độc lập và 20% '!D219</f>
        <v>471.28500000000008</v>
      </c>
      <c r="G29" s="10">
        <f>17-1</f>
        <v>16</v>
      </c>
      <c r="H29" s="10">
        <f>26383-4004</f>
        <v>22379</v>
      </c>
      <c r="I29" s="10">
        <f>7+1</f>
        <v>8</v>
      </c>
      <c r="J29" s="10">
        <f>11678+4004</f>
        <v>15682</v>
      </c>
      <c r="K29" s="10">
        <v>4</v>
      </c>
      <c r="L29" s="10">
        <v>5444</v>
      </c>
      <c r="M29" s="13">
        <f t="shared" si="1"/>
        <v>0.35350649350649349</v>
      </c>
    </row>
    <row r="30" spans="1:13" ht="25.5" customHeight="1" x14ac:dyDescent="0.3">
      <c r="A30" s="3">
        <v>23</v>
      </c>
      <c r="B30" s="4" t="s">
        <v>20</v>
      </c>
      <c r="C30" s="10">
        <v>17000</v>
      </c>
      <c r="D30" s="10">
        <v>20000</v>
      </c>
      <c r="E30" s="10">
        <v>8200</v>
      </c>
      <c r="F30" s="10">
        <f>'[1]bảng chia DA độc lập và 20% '!D213+'[1]bảng chia DA độc lập và 20% '!D20</f>
        <v>137</v>
      </c>
      <c r="G30" s="10">
        <v>0</v>
      </c>
      <c r="H30" s="10">
        <v>0</v>
      </c>
      <c r="I30" s="10">
        <f>1+2</f>
        <v>3</v>
      </c>
      <c r="J30" s="10">
        <f>790+1464</f>
        <v>2254</v>
      </c>
      <c r="K30" s="10">
        <v>0</v>
      </c>
      <c r="L30" s="10">
        <v>0</v>
      </c>
      <c r="M30" s="13">
        <f t="shared" si="1"/>
        <v>0</v>
      </c>
    </row>
    <row r="31" spans="1:13" ht="25.5" customHeight="1" x14ac:dyDescent="0.3">
      <c r="A31" s="3">
        <v>24</v>
      </c>
      <c r="B31" s="4" t="s">
        <v>55</v>
      </c>
      <c r="C31" s="10" t="s">
        <v>78</v>
      </c>
      <c r="D31" s="10" t="s">
        <v>78</v>
      </c>
      <c r="E31" s="10">
        <v>400</v>
      </c>
      <c r="F31" s="10">
        <f>'[1]bảng chia DA độc lập và 20% '!D74+'[1]bảng chia DA độc lập và 20% '!D267</f>
        <v>45.006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3">
        <f t="shared" si="1"/>
        <v>0</v>
      </c>
    </row>
    <row r="32" spans="1:13" ht="25.5" customHeight="1" x14ac:dyDescent="0.3">
      <c r="A32" s="3">
        <v>25</v>
      </c>
      <c r="B32" s="4" t="s">
        <v>54</v>
      </c>
      <c r="C32" s="10" t="s">
        <v>78</v>
      </c>
      <c r="D32" s="10" t="s">
        <v>78</v>
      </c>
      <c r="E32" s="10">
        <v>400</v>
      </c>
      <c r="F32" s="10">
        <f>8+6.4</f>
        <v>14.4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3">
        <f t="shared" si="1"/>
        <v>0</v>
      </c>
    </row>
    <row r="33" spans="1:13" ht="25.5" customHeight="1" x14ac:dyDescent="0.3">
      <c r="A33" s="3">
        <v>26</v>
      </c>
      <c r="B33" s="4" t="s">
        <v>6</v>
      </c>
      <c r="C33" s="10">
        <v>8383</v>
      </c>
      <c r="D33" s="10">
        <v>10000</v>
      </c>
      <c r="E33" s="10">
        <v>6300</v>
      </c>
      <c r="F33" s="10">
        <f>'[1]bảng chia DA độc lập và 20% '!D86+'[1]bảng chia DA độc lập và 20% '!D279</f>
        <v>24.76</v>
      </c>
      <c r="G33" s="10">
        <v>4</v>
      </c>
      <c r="H33" s="10">
        <f>2400+750+350+3000</f>
        <v>6500</v>
      </c>
      <c r="I33" s="10">
        <f>7+2</f>
        <v>9</v>
      </c>
      <c r="J33" s="10">
        <v>4948</v>
      </c>
      <c r="K33" s="10">
        <v>2</v>
      </c>
      <c r="L33" s="10">
        <v>380</v>
      </c>
      <c r="M33" s="13">
        <f t="shared" si="1"/>
        <v>6.0317460317460318E-2</v>
      </c>
    </row>
    <row r="34" spans="1:13" ht="25.5" customHeight="1" x14ac:dyDescent="0.3">
      <c r="A34" s="3">
        <v>27</v>
      </c>
      <c r="B34" s="4" t="s">
        <v>35</v>
      </c>
      <c r="C34" s="10">
        <v>29215</v>
      </c>
      <c r="D34" s="10">
        <v>48535</v>
      </c>
      <c r="E34" s="10">
        <v>13500</v>
      </c>
      <c r="F34" s="10">
        <v>69.8</v>
      </c>
      <c r="G34" s="10">
        <v>20</v>
      </c>
      <c r="H34" s="10">
        <v>19879</v>
      </c>
      <c r="I34" s="10">
        <f>1+1</f>
        <v>2</v>
      </c>
      <c r="J34" s="10">
        <f>68+539</f>
        <v>607</v>
      </c>
      <c r="K34" s="10">
        <v>0</v>
      </c>
      <c r="L34" s="10">
        <v>0</v>
      </c>
      <c r="M34" s="13">
        <f t="shared" si="1"/>
        <v>0</v>
      </c>
    </row>
    <row r="35" spans="1:13" ht="25.5" customHeight="1" x14ac:dyDescent="0.3">
      <c r="A35" s="3">
        <v>28</v>
      </c>
      <c r="B35" s="4" t="s">
        <v>7</v>
      </c>
      <c r="C35" s="10">
        <v>2000</v>
      </c>
      <c r="D35" s="10">
        <v>3000</v>
      </c>
      <c r="E35" s="10">
        <v>1500</v>
      </c>
      <c r="F35" s="10">
        <f>'[1]bảng chia DA độc lập và 20% '!D92+'[1]bảng chia DA độc lập và 20% '!D285</f>
        <v>176.8</v>
      </c>
      <c r="G35" s="10">
        <v>1</v>
      </c>
      <c r="H35" s="10">
        <v>500</v>
      </c>
      <c r="I35" s="10">
        <v>1</v>
      </c>
      <c r="J35" s="10">
        <v>152</v>
      </c>
      <c r="K35" s="10">
        <v>0</v>
      </c>
      <c r="L35" s="10">
        <v>0</v>
      </c>
      <c r="M35" s="13">
        <f t="shared" si="1"/>
        <v>0</v>
      </c>
    </row>
    <row r="36" spans="1:13" ht="25.5" customHeight="1" x14ac:dyDescent="0.3">
      <c r="A36" s="3">
        <v>29</v>
      </c>
      <c r="B36" s="4" t="s">
        <v>57</v>
      </c>
      <c r="C36" s="10">
        <v>23250</v>
      </c>
      <c r="D36" s="10">
        <v>46000</v>
      </c>
      <c r="E36" s="10">
        <v>3700</v>
      </c>
      <c r="F36" s="10">
        <f>'[1]bảng chia DA độc lập và 20% '!D288+'[1]bảng chia DA độc lập và 20% '!D95</f>
        <v>133.89999999999998</v>
      </c>
      <c r="G36" s="10">
        <f>1+2</f>
        <v>3</v>
      </c>
      <c r="H36" s="10">
        <f>691+638</f>
        <v>1329</v>
      </c>
      <c r="I36" s="10">
        <v>0</v>
      </c>
      <c r="J36" s="10">
        <v>0</v>
      </c>
      <c r="K36" s="10">
        <v>0</v>
      </c>
      <c r="L36" s="10">
        <v>0</v>
      </c>
      <c r="M36" s="13">
        <f t="shared" si="1"/>
        <v>0</v>
      </c>
    </row>
    <row r="37" spans="1:13" ht="25.5" customHeight="1" x14ac:dyDescent="0.3">
      <c r="A37" s="3">
        <v>30</v>
      </c>
      <c r="B37" s="4" t="s">
        <v>60</v>
      </c>
      <c r="C37" s="10" t="s">
        <v>78</v>
      </c>
      <c r="D37" s="10">
        <v>12590</v>
      </c>
      <c r="E37" s="10">
        <v>2300</v>
      </c>
      <c r="F37" s="10">
        <f>'[1]bảng chia DA độc lập và 20% '!D98+'[1]bảng chia DA độc lập và 20% '!D291</f>
        <v>144.71</v>
      </c>
      <c r="G37" s="10">
        <v>0</v>
      </c>
      <c r="H37" s="10">
        <v>0</v>
      </c>
      <c r="I37" s="10">
        <v>1</v>
      </c>
      <c r="J37" s="10">
        <v>142</v>
      </c>
      <c r="K37" s="10">
        <v>0</v>
      </c>
      <c r="L37" s="10">
        <v>0</v>
      </c>
      <c r="M37" s="13">
        <f t="shared" si="1"/>
        <v>0</v>
      </c>
    </row>
    <row r="38" spans="1:13" ht="25.5" customHeight="1" x14ac:dyDescent="0.3">
      <c r="A38" s="3">
        <v>31</v>
      </c>
      <c r="B38" s="4" t="s">
        <v>34</v>
      </c>
      <c r="C38" s="10">
        <v>4197</v>
      </c>
      <c r="D38" s="10">
        <v>6083</v>
      </c>
      <c r="E38" s="10">
        <v>3100</v>
      </c>
      <c r="F38" s="10">
        <f>'[1]bảng chia DA độc lập và 20% '!D294+'[1]bảng chia DA độc lập và 20% '!D101</f>
        <v>191.47</v>
      </c>
      <c r="G38" s="10">
        <v>4</v>
      </c>
      <c r="H38" s="10">
        <v>4377</v>
      </c>
      <c r="I38" s="10">
        <v>1</v>
      </c>
      <c r="J38" s="10">
        <v>1200</v>
      </c>
      <c r="K38" s="10">
        <v>0</v>
      </c>
      <c r="L38" s="10">
        <v>0</v>
      </c>
      <c r="M38" s="13">
        <f t="shared" si="1"/>
        <v>0</v>
      </c>
    </row>
    <row r="39" spans="1:13" ht="25.5" customHeight="1" x14ac:dyDescent="0.3">
      <c r="A39" s="3">
        <v>32</v>
      </c>
      <c r="B39" s="4" t="s">
        <v>22</v>
      </c>
      <c r="C39" s="10">
        <v>19644</v>
      </c>
      <c r="D39" s="10">
        <v>6535</v>
      </c>
      <c r="E39" s="10">
        <v>14700</v>
      </c>
      <c r="F39" s="10">
        <f>'[1]bảng chia DA độc lập và 20% '!D107+'[1]bảng chia DA độc lập và 20% '!D300</f>
        <v>112.254</v>
      </c>
      <c r="G39" s="10">
        <v>2</v>
      </c>
      <c r="H39" s="10">
        <v>1069</v>
      </c>
      <c r="I39" s="10">
        <v>1</v>
      </c>
      <c r="J39" s="10">
        <v>1176</v>
      </c>
      <c r="K39" s="10">
        <v>0</v>
      </c>
      <c r="L39" s="10">
        <v>0</v>
      </c>
      <c r="M39" s="13">
        <f t="shared" ref="M39:M70" si="2">L39/E39</f>
        <v>0</v>
      </c>
    </row>
    <row r="40" spans="1:13" ht="25.5" customHeight="1" x14ac:dyDescent="0.3">
      <c r="A40" s="3">
        <v>33</v>
      </c>
      <c r="B40" s="4" t="s">
        <v>36</v>
      </c>
      <c r="C40" s="10">
        <v>2000</v>
      </c>
      <c r="D40" s="10">
        <v>6400</v>
      </c>
      <c r="E40" s="10">
        <v>1500</v>
      </c>
      <c r="F40" s="10">
        <f>'[1]bảng chia DA độc lập và 20% '!D303+'[1]bảng chia DA độc lập và 20% '!D110</f>
        <v>338.2</v>
      </c>
      <c r="G40" s="10">
        <v>1</v>
      </c>
      <c r="H40" s="10">
        <v>124</v>
      </c>
      <c r="I40" s="10">
        <v>0</v>
      </c>
      <c r="J40" s="10">
        <v>0</v>
      </c>
      <c r="K40" s="10">
        <v>0</v>
      </c>
      <c r="L40" s="10">
        <v>0</v>
      </c>
      <c r="M40" s="13">
        <f t="shared" si="2"/>
        <v>0</v>
      </c>
    </row>
    <row r="41" spans="1:13" ht="25.5" customHeight="1" x14ac:dyDescent="0.3">
      <c r="A41" s="3">
        <v>34</v>
      </c>
      <c r="B41" s="4" t="s">
        <v>38</v>
      </c>
      <c r="C41" s="10">
        <v>8622</v>
      </c>
      <c r="D41" s="10">
        <v>8622</v>
      </c>
      <c r="E41" s="10">
        <v>6400</v>
      </c>
      <c r="F41" s="10">
        <f>'[1]bảng chia DA độc lập và 20% '!D104+'[1]bảng chia DA độc lập và 20% '!D297</f>
        <v>24.9</v>
      </c>
      <c r="G41" s="10">
        <v>3</v>
      </c>
      <c r="H41" s="10">
        <v>3519</v>
      </c>
      <c r="I41" s="10">
        <v>5</v>
      </c>
      <c r="J41" s="10">
        <v>2750</v>
      </c>
      <c r="K41" s="10">
        <v>3</v>
      </c>
      <c r="L41" s="10">
        <v>1774</v>
      </c>
      <c r="M41" s="13">
        <f t="shared" si="2"/>
        <v>0.27718749999999998</v>
      </c>
    </row>
    <row r="42" spans="1:13" ht="25.5" customHeight="1" x14ac:dyDescent="0.3">
      <c r="A42" s="3">
        <v>35</v>
      </c>
      <c r="B42" s="4" t="s">
        <v>33</v>
      </c>
      <c r="C42" s="10">
        <v>4686</v>
      </c>
      <c r="D42" s="10">
        <v>5836</v>
      </c>
      <c r="E42" s="10">
        <v>3400</v>
      </c>
      <c r="F42" s="10">
        <f>'[1]bảng chia DA độc lập và 20% '!D312+'[1]bảng chia DA độc lập và 20% '!D119</f>
        <v>51.631999999999991</v>
      </c>
      <c r="G42" s="10">
        <f>2-1</f>
        <v>1</v>
      </c>
      <c r="H42" s="10">
        <f>5304-3186</f>
        <v>2118</v>
      </c>
      <c r="I42" s="10">
        <v>1</v>
      </c>
      <c r="J42" s="10">
        <v>3186</v>
      </c>
      <c r="K42" s="10">
        <f>4+1</f>
        <v>5</v>
      </c>
      <c r="L42" s="10">
        <f>3104+260</f>
        <v>3364</v>
      </c>
      <c r="M42" s="13">
        <f t="shared" si="2"/>
        <v>0.98941176470588232</v>
      </c>
    </row>
    <row r="43" spans="1:13" ht="25.5" customHeight="1" x14ac:dyDescent="0.3">
      <c r="A43" s="3">
        <v>36</v>
      </c>
      <c r="B43" s="4" t="s">
        <v>46</v>
      </c>
      <c r="C43" s="10">
        <v>15835</v>
      </c>
      <c r="D43" s="10">
        <v>10389</v>
      </c>
      <c r="E43" s="10">
        <v>11800</v>
      </c>
      <c r="F43" s="10">
        <f>'[1]bảng chia DA độc lập và 20% '!D116+'[1]bảng chia DA độc lập và 20% '!D309</f>
        <v>32.099999999999994</v>
      </c>
      <c r="G43" s="10">
        <f>1+1</f>
        <v>2</v>
      </c>
      <c r="H43" s="10">
        <v>1925</v>
      </c>
      <c r="I43" s="10">
        <v>0</v>
      </c>
      <c r="J43" s="10">
        <v>0</v>
      </c>
      <c r="K43" s="10">
        <v>1</v>
      </c>
      <c r="L43" s="10">
        <v>393</v>
      </c>
      <c r="M43" s="13">
        <f t="shared" si="2"/>
        <v>3.3305084745762714E-2</v>
      </c>
    </row>
    <row r="44" spans="1:13" ht="25.5" customHeight="1" x14ac:dyDescent="0.3">
      <c r="A44" s="3">
        <v>37</v>
      </c>
      <c r="B44" s="4" t="s">
        <v>45</v>
      </c>
      <c r="C44" s="10">
        <v>1502</v>
      </c>
      <c r="D44" s="10">
        <v>2993</v>
      </c>
      <c r="E44" s="10">
        <v>1200</v>
      </c>
      <c r="F44" s="10">
        <f>'[1]bảng chia DA độc lập và 20% '!D321+'[1]bảng chia DA độc lập và 20% '!D128</f>
        <v>25.13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96</v>
      </c>
      <c r="M44" s="13">
        <f t="shared" si="2"/>
        <v>0.08</v>
      </c>
    </row>
    <row r="45" spans="1:13" ht="25.5" customHeight="1" x14ac:dyDescent="0.3">
      <c r="A45" s="3">
        <v>38</v>
      </c>
      <c r="B45" s="4" t="s">
        <v>64</v>
      </c>
      <c r="C45" s="10">
        <v>12198</v>
      </c>
      <c r="D45" s="10">
        <v>12960</v>
      </c>
      <c r="E45" s="10">
        <v>9000</v>
      </c>
      <c r="F45" s="10">
        <f>'[1]bảng chia DA độc lập và 20% '!D134+'[1]bảng chia DA độc lập và 20% '!D327</f>
        <v>450.12</v>
      </c>
      <c r="G45" s="10">
        <f>8+1</f>
        <v>9</v>
      </c>
      <c r="H45" s="10">
        <f>168+797+330+1200+649+90+66+321+316</f>
        <v>3937</v>
      </c>
      <c r="I45" s="10">
        <v>2</v>
      </c>
      <c r="J45" s="10">
        <v>96</v>
      </c>
      <c r="K45" s="10">
        <v>0</v>
      </c>
      <c r="L45" s="10">
        <v>0</v>
      </c>
      <c r="M45" s="13">
        <f t="shared" si="2"/>
        <v>0</v>
      </c>
    </row>
    <row r="46" spans="1:13" ht="25.5" customHeight="1" x14ac:dyDescent="0.3">
      <c r="A46" s="3">
        <v>39</v>
      </c>
      <c r="B46" s="4" t="s">
        <v>65</v>
      </c>
      <c r="C46" s="10">
        <v>3500</v>
      </c>
      <c r="D46" s="10">
        <v>500</v>
      </c>
      <c r="E46" s="10">
        <v>1500</v>
      </c>
      <c r="F46" s="10">
        <v>4.2</v>
      </c>
      <c r="G46" s="10">
        <v>0</v>
      </c>
      <c r="H46" s="10">
        <v>0</v>
      </c>
      <c r="I46" s="10">
        <v>1</v>
      </c>
      <c r="J46" s="10">
        <v>108</v>
      </c>
      <c r="K46" s="10">
        <v>0</v>
      </c>
      <c r="L46" s="10">
        <v>0</v>
      </c>
      <c r="M46" s="13">
        <f t="shared" si="2"/>
        <v>0</v>
      </c>
    </row>
    <row r="47" spans="1:13" ht="25.5" customHeight="1" x14ac:dyDescent="0.3">
      <c r="A47" s="3">
        <v>40</v>
      </c>
      <c r="B47" s="4" t="s">
        <v>51</v>
      </c>
      <c r="C47" s="10">
        <v>2040</v>
      </c>
      <c r="D47" s="10">
        <v>7069</v>
      </c>
      <c r="E47" s="10">
        <v>1500</v>
      </c>
      <c r="F47" s="10">
        <f>'[1]bảng chia DA độc lập và 20% '!D131+'[1]bảng chia DA độc lập và 20% '!D324</f>
        <v>36.309000000000005</v>
      </c>
      <c r="G47" s="10">
        <v>2</v>
      </c>
      <c r="H47" s="10">
        <v>675</v>
      </c>
      <c r="I47" s="10">
        <v>0</v>
      </c>
      <c r="J47" s="10">
        <v>0</v>
      </c>
      <c r="K47" s="10">
        <v>0</v>
      </c>
      <c r="L47" s="10">
        <v>0</v>
      </c>
      <c r="M47" s="13">
        <f t="shared" si="2"/>
        <v>0</v>
      </c>
    </row>
    <row r="48" spans="1:13" ht="25.5" customHeight="1" x14ac:dyDescent="0.3">
      <c r="A48" s="3">
        <v>41</v>
      </c>
      <c r="B48" s="4" t="s">
        <v>23</v>
      </c>
      <c r="C48" s="10">
        <v>2092</v>
      </c>
      <c r="D48" s="10">
        <v>888</v>
      </c>
      <c r="E48" s="10">
        <v>800</v>
      </c>
      <c r="F48" s="10">
        <f>'[1]bảng chia DA độc lập và 20% '!D333+'[1]bảng chia DA độc lập và 20% '!D140</f>
        <v>20.818999999999996</v>
      </c>
      <c r="G48" s="10">
        <f>2</f>
        <v>2</v>
      </c>
      <c r="H48" s="10">
        <f>420+94</f>
        <v>514</v>
      </c>
      <c r="I48" s="10">
        <v>1</v>
      </c>
      <c r="J48" s="10">
        <v>293</v>
      </c>
      <c r="K48" s="10">
        <v>0</v>
      </c>
      <c r="L48" s="10">
        <v>0</v>
      </c>
      <c r="M48" s="13">
        <f t="shared" si="2"/>
        <v>0</v>
      </c>
    </row>
    <row r="49" spans="1:13" ht="25.5" customHeight="1" x14ac:dyDescent="0.3">
      <c r="A49" s="3">
        <v>42</v>
      </c>
      <c r="B49" s="4" t="s">
        <v>24</v>
      </c>
      <c r="C49" s="10">
        <v>8652</v>
      </c>
      <c r="D49" s="10">
        <v>8652</v>
      </c>
      <c r="E49" s="10">
        <v>6400</v>
      </c>
      <c r="F49" s="10">
        <f>'[1]bảng chia DA độc lập và 20% '!D113+'[1]bảng chia DA độc lập và 20% '!D306</f>
        <v>111.19</v>
      </c>
      <c r="G49" s="10">
        <f>24+4</f>
        <v>28</v>
      </c>
      <c r="H49" s="10">
        <f>326+766+139+321+828+273+750+749+714+1000+1299+2505+225+804+1029+1017+819+930+852+986+1360+320+330+320+6013</f>
        <v>24675</v>
      </c>
      <c r="I49" s="10">
        <v>4</v>
      </c>
      <c r="J49" s="10">
        <v>3586</v>
      </c>
      <c r="K49" s="10">
        <v>4</v>
      </c>
      <c r="L49" s="10">
        <f>915+926</f>
        <v>1841</v>
      </c>
      <c r="M49" s="13">
        <f t="shared" si="2"/>
        <v>0.28765625</v>
      </c>
    </row>
    <row r="50" spans="1:13" ht="25.5" customHeight="1" x14ac:dyDescent="0.3">
      <c r="A50" s="3">
        <v>43</v>
      </c>
      <c r="B50" s="4" t="s">
        <v>31</v>
      </c>
      <c r="C50" s="10">
        <v>32559</v>
      </c>
      <c r="D50" s="10">
        <v>51930</v>
      </c>
      <c r="E50" s="10">
        <v>10900</v>
      </c>
      <c r="F50" s="10">
        <f>'[1]bảng chia DA độc lập và 20% '!D336+'[1]bảng chia DA độc lập và 20% '!D143</f>
        <v>134.24599999999995</v>
      </c>
      <c r="G50" s="10">
        <f>1+1</f>
        <v>2</v>
      </c>
      <c r="H50" s="10">
        <v>660</v>
      </c>
      <c r="I50" s="10">
        <v>5</v>
      </c>
      <c r="J50" s="10">
        <v>451</v>
      </c>
      <c r="K50" s="10">
        <f>1+1</f>
        <v>2</v>
      </c>
      <c r="L50" s="10">
        <v>605</v>
      </c>
      <c r="M50" s="13">
        <f t="shared" si="2"/>
        <v>5.5504587155963306E-2</v>
      </c>
    </row>
    <row r="51" spans="1:13" ht="25.5" customHeight="1" x14ac:dyDescent="0.3">
      <c r="A51" s="3">
        <v>44</v>
      </c>
      <c r="B51" s="14" t="s">
        <v>32</v>
      </c>
      <c r="C51" s="10">
        <v>8329</v>
      </c>
      <c r="D51" s="10">
        <v>8300</v>
      </c>
      <c r="E51" s="10">
        <v>6200</v>
      </c>
      <c r="F51" s="10">
        <f>'[1]bảng chia DA độc lập và 20% '!D155+'[1]bảng chia DA độc lập và 20% '!D348</f>
        <v>66.8</v>
      </c>
      <c r="G51" s="10">
        <v>2</v>
      </c>
      <c r="H51" s="10">
        <v>598</v>
      </c>
      <c r="I51" s="10">
        <f>1+1</f>
        <v>2</v>
      </c>
      <c r="J51" s="10">
        <v>342</v>
      </c>
      <c r="K51" s="10">
        <v>1</v>
      </c>
      <c r="L51" s="10">
        <v>103</v>
      </c>
      <c r="M51" s="13">
        <f t="shared" si="2"/>
        <v>1.6612903225806452E-2</v>
      </c>
    </row>
    <row r="52" spans="1:13" ht="25.5" customHeight="1" x14ac:dyDescent="0.3">
      <c r="A52" s="3">
        <v>45</v>
      </c>
      <c r="B52" s="4" t="s">
        <v>39</v>
      </c>
      <c r="C52" s="10">
        <v>116486</v>
      </c>
      <c r="D52" s="10">
        <v>35522</v>
      </c>
      <c r="E52" s="10">
        <v>7500</v>
      </c>
      <c r="F52" s="10">
        <f>'[1]bảng chia DA độc lập và 20% '!D152+'[1]bảng chia DA độc lập và 20% '!D345</f>
        <v>1063.71</v>
      </c>
      <c r="G52" s="10">
        <v>13</v>
      </c>
      <c r="H52" s="10">
        <v>18047</v>
      </c>
      <c r="I52" s="10">
        <f>4+4</f>
        <v>8</v>
      </c>
      <c r="J52" s="10">
        <f>3933+5114</f>
        <v>9047</v>
      </c>
      <c r="K52" s="10">
        <v>1</v>
      </c>
      <c r="L52" s="10">
        <v>945</v>
      </c>
      <c r="M52" s="13">
        <f t="shared" si="2"/>
        <v>0.126</v>
      </c>
    </row>
    <row r="53" spans="1:13" ht="25.5" customHeight="1" x14ac:dyDescent="0.3">
      <c r="A53" s="3">
        <v>46</v>
      </c>
      <c r="B53" s="4" t="s">
        <v>37</v>
      </c>
      <c r="C53" s="10">
        <v>7500</v>
      </c>
      <c r="D53" s="10">
        <v>5500</v>
      </c>
      <c r="E53" s="10">
        <v>5600</v>
      </c>
      <c r="F53" s="10">
        <f>'[1]bảng chia DA độc lập và 20% '!D318+'[1]bảng chia DA độc lập và 20% '!D125</f>
        <v>62.400000000000006</v>
      </c>
      <c r="G53" s="10">
        <v>1</v>
      </c>
      <c r="H53" s="10">
        <v>762</v>
      </c>
      <c r="I53" s="10">
        <f>1+2</f>
        <v>3</v>
      </c>
      <c r="J53" s="10">
        <f>680+6579</f>
        <v>7259</v>
      </c>
      <c r="K53" s="10">
        <v>1</v>
      </c>
      <c r="L53" s="10">
        <v>399</v>
      </c>
      <c r="M53" s="13">
        <f t="shared" si="2"/>
        <v>7.1249999999999994E-2</v>
      </c>
    </row>
    <row r="54" spans="1:13" ht="25.5" customHeight="1" x14ac:dyDescent="0.3">
      <c r="A54" s="3">
        <v>47</v>
      </c>
      <c r="B54" s="4" t="s">
        <v>44</v>
      </c>
      <c r="C54" s="10">
        <v>3134</v>
      </c>
      <c r="D54" s="10">
        <v>5566</v>
      </c>
      <c r="E54" s="10">
        <v>1300</v>
      </c>
      <c r="F54" s="10">
        <v>67.2</v>
      </c>
      <c r="G54" s="10">
        <v>2</v>
      </c>
      <c r="H54" s="10">
        <v>3471</v>
      </c>
      <c r="I54" s="10">
        <v>0</v>
      </c>
      <c r="J54" s="10">
        <v>0</v>
      </c>
      <c r="K54" s="10">
        <v>1</v>
      </c>
      <c r="L54" s="10">
        <v>848</v>
      </c>
      <c r="M54" s="13">
        <f t="shared" si="2"/>
        <v>0.65230769230769226</v>
      </c>
    </row>
    <row r="55" spans="1:13" ht="25.5" customHeight="1" x14ac:dyDescent="0.3">
      <c r="A55" s="3">
        <v>48</v>
      </c>
      <c r="B55" s="4" t="s">
        <v>53</v>
      </c>
      <c r="C55" s="10">
        <v>6690</v>
      </c>
      <c r="D55" s="10">
        <v>9250</v>
      </c>
      <c r="E55" s="10">
        <v>5000</v>
      </c>
      <c r="F55" s="10">
        <f>'[1]bảng chia DA độc lập và 20% '!D339+'[1]bảng chia DA độc lập và 20% '!D146</f>
        <v>19.5</v>
      </c>
      <c r="G55" s="10">
        <v>3</v>
      </c>
      <c r="H55" s="10">
        <v>1275</v>
      </c>
      <c r="I55" s="10">
        <v>2</v>
      </c>
      <c r="J55" s="10">
        <v>1763</v>
      </c>
      <c r="K55" s="10">
        <v>5</v>
      </c>
      <c r="L55" s="10">
        <v>2106</v>
      </c>
      <c r="M55" s="13">
        <f t="shared" si="2"/>
        <v>0.42120000000000002</v>
      </c>
    </row>
    <row r="56" spans="1:13" ht="25.5" customHeight="1" x14ac:dyDescent="0.3">
      <c r="A56" s="3">
        <v>49</v>
      </c>
      <c r="B56" s="4" t="s">
        <v>43</v>
      </c>
      <c r="C56" s="10">
        <v>61836</v>
      </c>
      <c r="D56" s="10">
        <v>54000</v>
      </c>
      <c r="E56" s="10">
        <v>46400</v>
      </c>
      <c r="F56" s="10">
        <f>'[1]bảng chia DA độc lập và 20% '!D342+'[1]bảng chia DA độc lập và 20% '!D149</f>
        <v>0.69</v>
      </c>
      <c r="G56" s="10">
        <f>19+3</f>
        <v>22</v>
      </c>
      <c r="H56" s="10">
        <f>10425+3176</f>
        <v>13601</v>
      </c>
      <c r="I56" s="10">
        <v>7</v>
      </c>
      <c r="J56" s="10">
        <v>6557</v>
      </c>
      <c r="K56" s="10">
        <v>6</v>
      </c>
      <c r="L56" s="10">
        <v>1643</v>
      </c>
      <c r="M56" s="13">
        <f t="shared" si="2"/>
        <v>3.5409482758620693E-2</v>
      </c>
    </row>
    <row r="57" spans="1:13" ht="25.5" customHeight="1" x14ac:dyDescent="0.3">
      <c r="A57" s="3">
        <v>50</v>
      </c>
      <c r="B57" s="4" t="s">
        <v>40</v>
      </c>
      <c r="C57" s="10">
        <v>313088</v>
      </c>
      <c r="D57" s="10">
        <v>32300</v>
      </c>
      <c r="E57" s="10">
        <v>26200</v>
      </c>
      <c r="F57" s="10">
        <f>'[1]bảng chia DA độc lập và 20% '!D158+'[1]bảng chia DA độc lập và 20% '!D351</f>
        <v>608.79898000000014</v>
      </c>
      <c r="G57" s="10">
        <v>1</v>
      </c>
      <c r="H57" s="10">
        <v>860</v>
      </c>
      <c r="I57" s="10">
        <v>7</v>
      </c>
      <c r="J57" s="10">
        <v>4996</v>
      </c>
      <c r="K57" s="10">
        <v>2</v>
      </c>
      <c r="L57" s="10">
        <v>623</v>
      </c>
      <c r="M57" s="13">
        <f t="shared" si="2"/>
        <v>2.3778625954198475E-2</v>
      </c>
    </row>
    <row r="58" spans="1:13" ht="25.5" customHeight="1" x14ac:dyDescent="0.3">
      <c r="A58" s="3">
        <v>51</v>
      </c>
      <c r="B58" s="4" t="s">
        <v>12</v>
      </c>
      <c r="C58" s="10">
        <v>7378</v>
      </c>
      <c r="D58" s="10">
        <v>9017</v>
      </c>
      <c r="E58" s="10">
        <v>2800</v>
      </c>
      <c r="F58" s="10">
        <v>0</v>
      </c>
      <c r="G58" s="10">
        <v>0</v>
      </c>
      <c r="H58" s="10">
        <v>0</v>
      </c>
      <c r="I58" s="10">
        <v>2</v>
      </c>
      <c r="J58" s="10">
        <v>949</v>
      </c>
      <c r="K58" s="10">
        <v>0</v>
      </c>
      <c r="L58" s="10">
        <v>0</v>
      </c>
      <c r="M58" s="13">
        <f t="shared" si="2"/>
        <v>0</v>
      </c>
    </row>
    <row r="59" spans="1:13" ht="25.5" customHeight="1" x14ac:dyDescent="0.3">
      <c r="A59" s="3">
        <v>52</v>
      </c>
      <c r="B59" s="4" t="s">
        <v>16</v>
      </c>
      <c r="C59" s="10">
        <v>30000</v>
      </c>
      <c r="D59" s="10">
        <v>280000</v>
      </c>
      <c r="E59" s="10">
        <v>22500</v>
      </c>
      <c r="F59" s="10">
        <f>'[1]bảng chia DA độc lập và 20% '!D161+'[1]bảng chia DA độc lập và 20% '!D354</f>
        <v>577.45800000000008</v>
      </c>
      <c r="G59" s="10">
        <f>16+5</f>
        <v>21</v>
      </c>
      <c r="H59" s="10">
        <f>14251+1275</f>
        <v>15526</v>
      </c>
      <c r="I59" s="10">
        <v>0</v>
      </c>
      <c r="J59" s="10">
        <v>0</v>
      </c>
      <c r="K59" s="10">
        <v>0</v>
      </c>
      <c r="L59" s="10">
        <v>0</v>
      </c>
      <c r="M59" s="13">
        <f t="shared" si="2"/>
        <v>0</v>
      </c>
    </row>
    <row r="60" spans="1:13" ht="25.5" customHeight="1" x14ac:dyDescent="0.3">
      <c r="A60" s="3">
        <v>53</v>
      </c>
      <c r="B60" s="4" t="s">
        <v>61</v>
      </c>
      <c r="C60" s="10">
        <v>14445</v>
      </c>
      <c r="D60" s="10">
        <v>26389</v>
      </c>
      <c r="E60" s="10">
        <v>3100</v>
      </c>
      <c r="F60" s="10">
        <f>'[1]bảng chia DA độc lập và 20% '!D357+'[1]bảng chia DA độc lập và 20% '!D164</f>
        <v>19.294799999999999</v>
      </c>
      <c r="G60" s="10">
        <v>3</v>
      </c>
      <c r="H60" s="10">
        <f>250+364+681</f>
        <v>1295</v>
      </c>
      <c r="I60" s="10">
        <v>2</v>
      </c>
      <c r="J60" s="10">
        <v>790</v>
      </c>
      <c r="K60" s="10">
        <v>1</v>
      </c>
      <c r="L60" s="10">
        <v>203</v>
      </c>
      <c r="M60" s="13">
        <f t="shared" si="2"/>
        <v>6.5483870967741942E-2</v>
      </c>
    </row>
    <row r="61" spans="1:13" ht="25.5" customHeight="1" x14ac:dyDescent="0.3">
      <c r="A61" s="3">
        <v>54</v>
      </c>
      <c r="B61" s="4" t="s">
        <v>14</v>
      </c>
      <c r="C61" s="10">
        <v>6400</v>
      </c>
      <c r="D61" s="10">
        <v>2000</v>
      </c>
      <c r="E61" s="10">
        <v>2500</v>
      </c>
      <c r="F61" s="10">
        <f>'[1]bảng chia DA độc lập và 20% '!D179+'[1]bảng chia DA độc lập và 20% '!D372</f>
        <v>148.41400000000002</v>
      </c>
      <c r="G61" s="10">
        <v>5</v>
      </c>
      <c r="H61" s="10">
        <v>2750</v>
      </c>
      <c r="I61" s="10">
        <v>3</v>
      </c>
      <c r="J61" s="10">
        <v>2384</v>
      </c>
      <c r="K61" s="10">
        <v>1</v>
      </c>
      <c r="L61" s="10">
        <v>98</v>
      </c>
      <c r="M61" s="13">
        <f t="shared" si="2"/>
        <v>3.9199999999999999E-2</v>
      </c>
    </row>
    <row r="62" spans="1:13" ht="25.5" customHeight="1" x14ac:dyDescent="0.3">
      <c r="A62" s="3">
        <v>55</v>
      </c>
      <c r="B62" s="4" t="s">
        <v>15</v>
      </c>
      <c r="C62" s="10">
        <v>5090</v>
      </c>
      <c r="D62" s="10">
        <v>5090</v>
      </c>
      <c r="E62" s="10">
        <v>700</v>
      </c>
      <c r="F62" s="10">
        <f>'[1]bảng chia DA độc lập và 20% '!D381+'[1]bảng chia DA độc lập và 20% '!D188</f>
        <v>21.33</v>
      </c>
      <c r="G62" s="10">
        <v>1</v>
      </c>
      <c r="H62" s="10">
        <v>460</v>
      </c>
      <c r="I62" s="10">
        <v>0</v>
      </c>
      <c r="J62" s="10">
        <v>0</v>
      </c>
      <c r="K62" s="10">
        <v>1</v>
      </c>
      <c r="L62" s="10">
        <v>136</v>
      </c>
      <c r="M62" s="13">
        <f t="shared" si="2"/>
        <v>0.19428571428571428</v>
      </c>
    </row>
    <row r="63" spans="1:13" ht="25.5" customHeight="1" x14ac:dyDescent="0.3">
      <c r="A63" s="3">
        <v>56</v>
      </c>
      <c r="B63" s="4" t="s">
        <v>17</v>
      </c>
      <c r="C63" s="10">
        <v>5690</v>
      </c>
      <c r="D63" s="10">
        <v>8086</v>
      </c>
      <c r="E63" s="10">
        <v>2300</v>
      </c>
      <c r="F63" s="10">
        <f>'[1]bảng chia DA độc lập và 20% '!D173+'[1]bảng chia DA độc lập và 20% '!D366</f>
        <v>63.897000000000006</v>
      </c>
      <c r="G63" s="10">
        <v>2</v>
      </c>
      <c r="H63" s="10">
        <v>363</v>
      </c>
      <c r="I63" s="10">
        <v>1</v>
      </c>
      <c r="J63" s="10">
        <v>373</v>
      </c>
      <c r="K63" s="10">
        <v>0</v>
      </c>
      <c r="L63" s="10">
        <v>0</v>
      </c>
      <c r="M63" s="13">
        <f t="shared" si="2"/>
        <v>0</v>
      </c>
    </row>
    <row r="64" spans="1:13" ht="25.5" customHeight="1" x14ac:dyDescent="0.3">
      <c r="A64" s="3">
        <v>57</v>
      </c>
      <c r="B64" s="4" t="s">
        <v>10</v>
      </c>
      <c r="C64" s="10">
        <v>3500</v>
      </c>
      <c r="D64" s="10">
        <v>5000</v>
      </c>
      <c r="E64" s="10">
        <v>2600</v>
      </c>
      <c r="F64" s="10">
        <f>'[1]bảng chia DA độc lập và 20% '!D384+'[1]bảng chia DA độc lập và 20% '!D191</f>
        <v>51.25</v>
      </c>
      <c r="G64" s="10">
        <v>5</v>
      </c>
      <c r="H64" s="10">
        <v>2701</v>
      </c>
      <c r="I64" s="10">
        <v>0</v>
      </c>
      <c r="J64" s="10">
        <v>0</v>
      </c>
      <c r="K64" s="10">
        <v>0</v>
      </c>
      <c r="L64" s="10">
        <v>0</v>
      </c>
      <c r="M64" s="13">
        <f t="shared" si="2"/>
        <v>0</v>
      </c>
    </row>
    <row r="65" spans="1:13" ht="25.5" customHeight="1" x14ac:dyDescent="0.3">
      <c r="A65" s="3">
        <v>58</v>
      </c>
      <c r="B65" s="4" t="s">
        <v>42</v>
      </c>
      <c r="C65" s="10">
        <v>7837</v>
      </c>
      <c r="D65" s="10">
        <v>16088</v>
      </c>
      <c r="E65" s="10">
        <v>1700</v>
      </c>
      <c r="F65" s="10">
        <f>'[1]bảng chia DA độc lập và 20% '!D182+'[1]bảng chia DA độc lập và 20% '!D375</f>
        <v>194</v>
      </c>
      <c r="G65" s="10">
        <v>2</v>
      </c>
      <c r="H65" s="10">
        <v>2323</v>
      </c>
      <c r="I65" s="10">
        <v>2</v>
      </c>
      <c r="J65" s="10">
        <v>2323</v>
      </c>
      <c r="K65" s="10">
        <v>0</v>
      </c>
      <c r="L65" s="10">
        <v>0</v>
      </c>
      <c r="M65" s="13">
        <f t="shared" si="2"/>
        <v>0</v>
      </c>
    </row>
    <row r="66" spans="1:13" ht="25.5" customHeight="1" x14ac:dyDescent="0.3">
      <c r="A66" s="3">
        <v>59</v>
      </c>
      <c r="B66" s="4" t="s">
        <v>8</v>
      </c>
      <c r="C66" s="10">
        <v>5982</v>
      </c>
      <c r="D66" s="10">
        <v>6733</v>
      </c>
      <c r="E66" s="10">
        <v>4100</v>
      </c>
      <c r="F66" s="10">
        <f>'[1]bảng chia DA độc lập và 20% '!D378+'[1]bảng chia DA độc lập và 20% '!D185</f>
        <v>29.520000000000003</v>
      </c>
      <c r="G66" s="10">
        <v>1</v>
      </c>
      <c r="H66" s="10">
        <v>232</v>
      </c>
      <c r="I66" s="10">
        <v>3</v>
      </c>
      <c r="J66" s="10">
        <f>490+1150+1602</f>
        <v>3242</v>
      </c>
      <c r="K66" s="10">
        <v>2</v>
      </c>
      <c r="L66" s="10">
        <v>287</v>
      </c>
      <c r="M66" s="13">
        <f t="shared" si="2"/>
        <v>7.0000000000000007E-2</v>
      </c>
    </row>
    <row r="67" spans="1:13" ht="25.5" customHeight="1" x14ac:dyDescent="0.3">
      <c r="A67" s="3">
        <v>60</v>
      </c>
      <c r="B67" s="4" t="s">
        <v>52</v>
      </c>
      <c r="C67" s="10">
        <v>2287</v>
      </c>
      <c r="D67" s="10">
        <v>4000</v>
      </c>
      <c r="E67" s="10">
        <v>1700</v>
      </c>
      <c r="F67" s="10">
        <f>'[1]bảng chia DA độc lập và 20% '!D167+'[1]bảng chia DA độc lập và 20% '!D360</f>
        <v>130.51</v>
      </c>
      <c r="G67" s="10">
        <v>3</v>
      </c>
      <c r="H67" s="10">
        <v>4553</v>
      </c>
      <c r="I67" s="10">
        <v>1</v>
      </c>
      <c r="J67" s="10">
        <v>240</v>
      </c>
      <c r="K67" s="10">
        <v>0</v>
      </c>
      <c r="L67" s="10">
        <v>0</v>
      </c>
      <c r="M67" s="13">
        <f t="shared" si="2"/>
        <v>0</v>
      </c>
    </row>
    <row r="68" spans="1:13" ht="25.5" customHeight="1" x14ac:dyDescent="0.3">
      <c r="A68" s="3">
        <v>61</v>
      </c>
      <c r="B68" s="4" t="s">
        <v>48</v>
      </c>
      <c r="C68" s="10">
        <v>6300</v>
      </c>
      <c r="D68" s="10">
        <v>6300</v>
      </c>
      <c r="E68" s="10">
        <v>900</v>
      </c>
      <c r="F68" s="10">
        <f>'[1]bảng chia DA độc lập và 20% '!D387+'[1]bảng chia DA độc lập và 20% '!D194</f>
        <v>54.800000000000004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3">
        <f t="shared" si="2"/>
        <v>0</v>
      </c>
    </row>
    <row r="69" spans="1:13" ht="25.5" customHeight="1" x14ac:dyDescent="0.3">
      <c r="A69" s="3">
        <v>62</v>
      </c>
      <c r="B69" s="4" t="s">
        <v>9</v>
      </c>
      <c r="C69" s="10">
        <v>6450</v>
      </c>
      <c r="D69" s="10">
        <v>8524</v>
      </c>
      <c r="E69" s="10">
        <v>1100</v>
      </c>
      <c r="F69" s="10">
        <f>'[1]bảng chia DA độc lập và 20% '!D197+'[1]bảng chia DA độc lập và 20% '!D390</f>
        <v>39.78</v>
      </c>
      <c r="G69" s="10">
        <f>6+1</f>
        <v>7</v>
      </c>
      <c r="H69" s="10">
        <f>823+190+218+845+886+701+182</f>
        <v>3845</v>
      </c>
      <c r="I69" s="10">
        <v>0</v>
      </c>
      <c r="J69" s="10">
        <v>0</v>
      </c>
      <c r="K69" s="10">
        <v>0</v>
      </c>
      <c r="L69" s="10">
        <v>0</v>
      </c>
      <c r="M69" s="13">
        <f t="shared" si="2"/>
        <v>0</v>
      </c>
    </row>
    <row r="70" spans="1:13" ht="25.5" customHeight="1" x14ac:dyDescent="0.3">
      <c r="A70" s="3">
        <v>63</v>
      </c>
      <c r="B70" s="4" t="s">
        <v>21</v>
      </c>
      <c r="C70" s="10">
        <v>11948</v>
      </c>
      <c r="D70" s="10">
        <v>25308</v>
      </c>
      <c r="E70" s="10">
        <v>8900</v>
      </c>
      <c r="F70" s="10">
        <f>'[1]bảng chia DA độc lập và 20% '!D363+'[1]bảng chia DA độc lập và 20% '!D170</f>
        <v>171.29</v>
      </c>
      <c r="G70" s="10">
        <v>3</v>
      </c>
      <c r="H70" s="10">
        <v>2661</v>
      </c>
      <c r="I70" s="10">
        <v>2</v>
      </c>
      <c r="J70" s="10">
        <v>2056</v>
      </c>
      <c r="K70" s="10">
        <v>0</v>
      </c>
      <c r="L70" s="10">
        <v>0</v>
      </c>
      <c r="M70" s="13">
        <f t="shared" si="2"/>
        <v>0</v>
      </c>
    </row>
    <row r="71" spans="1:13" ht="25.5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3" ht="25.5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9"/>
    </row>
  </sheetData>
  <mergeCells count="13">
    <mergeCell ref="A1:M1"/>
    <mergeCell ref="F3:F5"/>
    <mergeCell ref="K3:L4"/>
    <mergeCell ref="A3:A5"/>
    <mergeCell ref="B3:B5"/>
    <mergeCell ref="E3:E5"/>
    <mergeCell ref="M3:M5"/>
    <mergeCell ref="G4:H4"/>
    <mergeCell ref="I4:J4"/>
    <mergeCell ref="G3:J3"/>
    <mergeCell ref="C3:D3"/>
    <mergeCell ref="C4:C5"/>
    <mergeCell ref="D4:D5"/>
  </mergeCells>
  <pageMargins left="0.45" right="0" top="0.5" bottom="0.2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Số liệu</vt:lpstr>
      <vt:lpstr>'Số liệu'!Print_Area</vt:lpstr>
      <vt:lpstr>'Số liệu'!Print_Titles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2024-03-14T05:26:13Z</cp:lastPrinted>
  <dcterms:created xsi:type="dcterms:W3CDTF">2021-09-14T07:25:22Z</dcterms:created>
  <dcterms:modified xsi:type="dcterms:W3CDTF">2024-03-15T06:14:02Z</dcterms:modified>
</cp:coreProperties>
</file>